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ate1904="1" updateLinks="never"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V:\Fe\SG-Fakultaetsfinanzierung\4a_IZKF-Grundsatz-Anträge-Berichte\0_Dokumente_Formulare_Vorgehensweisen\3_Formulare_Vorlagen\ELAN\Synergy_Vorlagen Antragsunterlagen\"/>
    </mc:Choice>
  </mc:AlternateContent>
  <bookViews>
    <workbookView xWindow="0" yWindow="0" windowWidth="28800" windowHeight="12300" tabRatio="845"/>
  </bookViews>
  <sheets>
    <sheet name="Dateneingabe Synergy-Projekte" sheetId="4" r:id="rId1"/>
    <sheet name="Budget Übersicht automatisch" sheetId="35" r:id="rId2"/>
    <sheet name="Entgelttabellen" sheetId="3" state="hidden" r:id="rId3"/>
    <sheet name="Dropdown" sheetId="7" state="hidden" r:id="rId4"/>
  </sheets>
  <definedNames>
    <definedName name="_xlnm._FilterDatabase" localSheetId="0" hidden="1">'Dateneingabe Synergy-Projekte'!#REF!</definedName>
    <definedName name="_xlnm.Print_Area" localSheetId="1">'Budget Übersicht automatisch'!$A$1:$E$18</definedName>
    <definedName name="_xlnm.Print_Area" localSheetId="0">'Dateneingabe Synergy-Projekte'!$A$1:$I$44</definedName>
  </definedNames>
  <calcPr calcId="191029"/>
</workbook>
</file>

<file path=xl/calcChain.xml><?xml version="1.0" encoding="utf-8"?>
<calcChain xmlns="http://schemas.openxmlformats.org/spreadsheetml/2006/main">
  <c r="H13" i="4" l="1"/>
  <c r="G13" i="4"/>
  <c r="B15" i="35" l="1"/>
  <c r="B11" i="35"/>
  <c r="B7" i="35"/>
  <c r="D14" i="35" l="1"/>
  <c r="C14" i="35"/>
  <c r="D13" i="35"/>
  <c r="C13" i="35"/>
  <c r="D9" i="35"/>
  <c r="C9" i="35"/>
  <c r="C10" i="35"/>
  <c r="D10" i="35"/>
  <c r="D18" i="35"/>
  <c r="C18" i="35"/>
  <c r="D17" i="35"/>
  <c r="C17" i="35"/>
  <c r="H19" i="4"/>
  <c r="G19" i="4"/>
  <c r="H18" i="4"/>
  <c r="G18" i="4"/>
  <c r="F18" i="4" s="1"/>
  <c r="H17" i="4"/>
  <c r="G17" i="4"/>
  <c r="H16" i="4"/>
  <c r="G16" i="4"/>
  <c r="F16" i="4" s="1"/>
  <c r="H15" i="4"/>
  <c r="D16" i="35" s="1"/>
  <c r="G15" i="4"/>
  <c r="C16" i="35" s="1"/>
  <c r="F17" i="4" l="1"/>
  <c r="F19" i="4"/>
  <c r="F15" i="4"/>
  <c r="C6" i="3" l="1"/>
  <c r="E6" i="3" s="1"/>
  <c r="D6" i="3" s="1"/>
  <c r="B6" i="3"/>
  <c r="C5" i="3"/>
  <c r="E5" i="3" s="1"/>
  <c r="D5" i="3" s="1"/>
  <c r="C4" i="3"/>
  <c r="E4" i="3" s="1"/>
  <c r="D4" i="3" s="1"/>
  <c r="B9" i="3"/>
  <c r="B8" i="3"/>
  <c r="B7" i="3"/>
  <c r="B4" i="3" l="1"/>
  <c r="B5" i="3"/>
  <c r="D8" i="3"/>
  <c r="E8" i="3" s="1"/>
  <c r="D9" i="3"/>
  <c r="E9" i="3" s="1"/>
  <c r="D10" i="3"/>
  <c r="E10" i="3" s="1"/>
  <c r="D7" i="3"/>
  <c r="E7" i="3" s="1"/>
  <c r="C8" i="3"/>
  <c r="C9" i="3"/>
  <c r="C10" i="3"/>
  <c r="C7" i="3"/>
  <c r="P16" i="3"/>
  <c r="Q16" i="3" s="1"/>
  <c r="P24" i="3"/>
  <c r="Q24" i="3" s="1"/>
  <c r="L12" i="3"/>
  <c r="L13" i="3"/>
  <c r="L14" i="3"/>
  <c r="L15" i="3"/>
  <c r="L16" i="3"/>
  <c r="L17" i="3"/>
  <c r="L18" i="3"/>
  <c r="L19" i="3"/>
  <c r="L20" i="3"/>
  <c r="L21" i="3"/>
  <c r="L22" i="3"/>
  <c r="L23" i="3"/>
  <c r="L24" i="3"/>
  <c r="L25" i="3"/>
  <c r="L26" i="3"/>
  <c r="L27" i="3"/>
  <c r="L28" i="3"/>
  <c r="L29" i="3"/>
  <c r="L11" i="3"/>
  <c r="J14" i="3"/>
  <c r="M14" i="3" s="1"/>
  <c r="J17" i="3"/>
  <c r="J18" i="3"/>
  <c r="M18" i="3" s="1"/>
  <c r="J11" i="3"/>
  <c r="M11" i="3" s="1"/>
  <c r="I12" i="3"/>
  <c r="J12" i="3" s="1"/>
  <c r="I13" i="3"/>
  <c r="P13" i="3" s="1"/>
  <c r="I14" i="3"/>
  <c r="P14" i="3" s="1"/>
  <c r="I15" i="3"/>
  <c r="J15" i="3" s="1"/>
  <c r="I16" i="3"/>
  <c r="J16" i="3" s="1"/>
  <c r="I17" i="3"/>
  <c r="P17" i="3" s="1"/>
  <c r="I18" i="3"/>
  <c r="P18" i="3" s="1"/>
  <c r="I19" i="3"/>
  <c r="J19" i="3" s="1"/>
  <c r="I20" i="3"/>
  <c r="J20" i="3" s="1"/>
  <c r="I21" i="3"/>
  <c r="P21" i="3" s="1"/>
  <c r="I22" i="3"/>
  <c r="P22" i="3" s="1"/>
  <c r="I23" i="3"/>
  <c r="J23" i="3" s="1"/>
  <c r="I24" i="3"/>
  <c r="J24" i="3" s="1"/>
  <c r="I25" i="3"/>
  <c r="P25" i="3" s="1"/>
  <c r="I26" i="3"/>
  <c r="P26" i="3" s="1"/>
  <c r="I27" i="3"/>
  <c r="J27" i="3" s="1"/>
  <c r="I28" i="3"/>
  <c r="J28" i="3" s="1"/>
  <c r="I29" i="3"/>
  <c r="P29" i="3" s="1"/>
  <c r="I11" i="3"/>
  <c r="P11" i="3" s="1"/>
  <c r="M17" i="3" l="1"/>
  <c r="N17" i="3" s="1"/>
  <c r="B17" i="3" s="1"/>
  <c r="C17" i="3" s="1"/>
  <c r="P20" i="3"/>
  <c r="Q20" i="3" s="1"/>
  <c r="J29" i="3"/>
  <c r="P12" i="3"/>
  <c r="Q12" i="3" s="1"/>
  <c r="J13" i="3"/>
  <c r="J25" i="3"/>
  <c r="J26" i="3"/>
  <c r="M26" i="3" s="1"/>
  <c r="J22" i="3"/>
  <c r="M22" i="3" s="1"/>
  <c r="N22" i="3" s="1"/>
  <c r="B22" i="3" s="1"/>
  <c r="C22" i="3" s="1"/>
  <c r="J21" i="3"/>
  <c r="P28" i="3"/>
  <c r="Q28" i="3" s="1"/>
  <c r="M19" i="3"/>
  <c r="N19" i="3" s="1"/>
  <c r="B19" i="3" s="1"/>
  <c r="C19" i="3" s="1"/>
  <c r="Q26" i="3"/>
  <c r="R26" i="3" s="1"/>
  <c r="Q18" i="3"/>
  <c r="R18" i="3"/>
  <c r="M23" i="3"/>
  <c r="N23" i="3" s="1"/>
  <c r="B23" i="3" s="1"/>
  <c r="Q11" i="3"/>
  <c r="R11" i="3" s="1"/>
  <c r="Q22" i="3"/>
  <c r="Q14" i="3"/>
  <c r="R14" i="3"/>
  <c r="Q29" i="3"/>
  <c r="R29" i="3" s="1"/>
  <c r="Q25" i="3"/>
  <c r="R25" i="3" s="1"/>
  <c r="Q21" i="3"/>
  <c r="S21" i="3" s="1"/>
  <c r="D21" i="3" s="1"/>
  <c r="E21" i="3" s="1"/>
  <c r="R21" i="3"/>
  <c r="Q17" i="3"/>
  <c r="R17" i="3"/>
  <c r="S17" i="3"/>
  <c r="D17" i="3" s="1"/>
  <c r="E17" i="3" s="1"/>
  <c r="Q13" i="3"/>
  <c r="R13" i="3" s="1"/>
  <c r="M27" i="3"/>
  <c r="N27" i="3"/>
  <c r="B27" i="3" s="1"/>
  <c r="C27" i="3" s="1"/>
  <c r="M15" i="3"/>
  <c r="N15" i="3" s="1"/>
  <c r="B15" i="3" s="1"/>
  <c r="M28" i="3"/>
  <c r="N28" i="3"/>
  <c r="B28" i="3" s="1"/>
  <c r="C28" i="3" s="1"/>
  <c r="M24" i="3"/>
  <c r="N24" i="3"/>
  <c r="B24" i="3" s="1"/>
  <c r="C24" i="3" s="1"/>
  <c r="M20" i="3"/>
  <c r="N20" i="3"/>
  <c r="B20" i="3" s="1"/>
  <c r="C20" i="3" s="1"/>
  <c r="M16" i="3"/>
  <c r="N16" i="3" s="1"/>
  <c r="B16" i="3" s="1"/>
  <c r="C16" i="3" s="1"/>
  <c r="M12" i="3"/>
  <c r="N12" i="3"/>
  <c r="B12" i="3" s="1"/>
  <c r="C12" i="3" s="1"/>
  <c r="P27" i="3"/>
  <c r="P23" i="3"/>
  <c r="P19" i="3"/>
  <c r="P15" i="3"/>
  <c r="N11" i="3"/>
  <c r="B11" i="3" s="1"/>
  <c r="C11" i="3" s="1"/>
  <c r="N26" i="3"/>
  <c r="B26" i="3" s="1"/>
  <c r="C26" i="3" s="1"/>
  <c r="N18" i="3"/>
  <c r="B18" i="3" s="1"/>
  <c r="C18" i="3" s="1"/>
  <c r="N14" i="3"/>
  <c r="B14" i="3" s="1"/>
  <c r="C14" i="3" s="1"/>
  <c r="R28" i="3"/>
  <c r="S28" i="3" s="1"/>
  <c r="D28" i="3" s="1"/>
  <c r="E28" i="3" s="1"/>
  <c r="R24" i="3"/>
  <c r="S24" i="3" s="1"/>
  <c r="D24" i="3" s="1"/>
  <c r="E24" i="3" s="1"/>
  <c r="R20" i="3"/>
  <c r="S20" i="3" s="1"/>
  <c r="D20" i="3" s="1"/>
  <c r="E20" i="3" s="1"/>
  <c r="R16" i="3"/>
  <c r="S16" i="3" s="1"/>
  <c r="D16" i="3" s="1"/>
  <c r="E16" i="3" s="1"/>
  <c r="R12" i="3"/>
  <c r="S12" i="3" s="1"/>
  <c r="D12" i="3" s="1"/>
  <c r="E12" i="3" s="1"/>
  <c r="C23" i="3" l="1"/>
  <c r="C8" i="35"/>
  <c r="C15" i="3"/>
  <c r="G14" i="4"/>
  <c r="C12" i="35" s="1"/>
  <c r="N13" i="3"/>
  <c r="B13" i="3" s="1"/>
  <c r="C13" i="3" s="1"/>
  <c r="S25" i="3"/>
  <c r="D25" i="3" s="1"/>
  <c r="E25" i="3" s="1"/>
  <c r="N29" i="3"/>
  <c r="B29" i="3" s="1"/>
  <c r="C29" i="3" s="1"/>
  <c r="S18" i="3"/>
  <c r="D18" i="3" s="1"/>
  <c r="M13" i="3"/>
  <c r="S14" i="3"/>
  <c r="D14" i="3" s="1"/>
  <c r="E14" i="3" s="1"/>
  <c r="M21" i="3"/>
  <c r="N21" i="3" s="1"/>
  <c r="B21" i="3" s="1"/>
  <c r="C21" i="3" s="1"/>
  <c r="M25" i="3"/>
  <c r="N25" i="3" s="1"/>
  <c r="B25" i="3" s="1"/>
  <c r="C25" i="3" s="1"/>
  <c r="R22" i="3"/>
  <c r="S22" i="3" s="1"/>
  <c r="D22" i="3" s="1"/>
  <c r="E22" i="3" s="1"/>
  <c r="M29" i="3"/>
  <c r="E18" i="3"/>
  <c r="Q23" i="3"/>
  <c r="R23" i="3" s="1"/>
  <c r="S11" i="3"/>
  <c r="D11" i="3" s="1"/>
  <c r="E11" i="3" s="1"/>
  <c r="S26" i="3"/>
  <c r="D26" i="3" s="1"/>
  <c r="E26" i="3" s="1"/>
  <c r="R15" i="3"/>
  <c r="Q15" i="3"/>
  <c r="S13" i="3"/>
  <c r="D13" i="3" s="1"/>
  <c r="E13" i="3" s="1"/>
  <c r="S29" i="3"/>
  <c r="D29" i="3" s="1"/>
  <c r="E29" i="3" s="1"/>
  <c r="Q19" i="3"/>
  <c r="R19" i="3" s="1"/>
  <c r="S19" i="3" s="1"/>
  <c r="D19" i="3" s="1"/>
  <c r="E19" i="3" s="1"/>
  <c r="Q27" i="3"/>
  <c r="R27" i="3" s="1"/>
  <c r="C7" i="35" l="1"/>
  <c r="C19" i="35"/>
  <c r="S23" i="3"/>
  <c r="D23" i="3" s="1"/>
  <c r="S27" i="3"/>
  <c r="D27" i="3" s="1"/>
  <c r="E27" i="3" s="1"/>
  <c r="S15" i="3"/>
  <c r="D15" i="3" s="1"/>
  <c r="C2" i="35"/>
  <c r="C1" i="35"/>
  <c r="G20" i="4"/>
  <c r="B44" i="4"/>
  <c r="B32" i="4"/>
  <c r="C20" i="35" l="1"/>
  <c r="D20" i="35"/>
  <c r="E15" i="3"/>
  <c r="H14" i="4"/>
  <c r="E23" i="3"/>
  <c r="D8" i="35"/>
  <c r="D7" i="35" s="1"/>
  <c r="D21" i="35"/>
  <c r="C21" i="35"/>
  <c r="E17" i="35"/>
  <c r="E18" i="35"/>
  <c r="E14" i="35"/>
  <c r="E13" i="35"/>
  <c r="E16" i="35"/>
  <c r="D15" i="35"/>
  <c r="E10" i="35"/>
  <c r="C15" i="35"/>
  <c r="E9" i="35"/>
  <c r="C11" i="35"/>
  <c r="E8" i="35" l="1"/>
  <c r="F14" i="4"/>
  <c r="D12" i="35"/>
  <c r="C22" i="35"/>
  <c r="E21" i="35"/>
  <c r="E20" i="35"/>
  <c r="E15" i="35"/>
  <c r="E7" i="35"/>
  <c r="D11" i="35" l="1"/>
  <c r="E12" i="35"/>
  <c r="D19" i="35"/>
  <c r="E19" i="35" s="1"/>
  <c r="F13" i="4"/>
  <c r="F20" i="4" s="1"/>
  <c r="H20" i="4"/>
  <c r="D22" i="35" l="1"/>
  <c r="E22" i="35" s="1"/>
  <c r="E11" i="35"/>
</calcChain>
</file>

<file path=xl/sharedStrings.xml><?xml version="1.0" encoding="utf-8"?>
<sst xmlns="http://schemas.openxmlformats.org/spreadsheetml/2006/main" count="105" uniqueCount="81">
  <si>
    <t>E 8</t>
  </si>
  <si>
    <t>E 15Ü</t>
  </si>
  <si>
    <t>E 15</t>
  </si>
  <si>
    <t>E 14</t>
  </si>
  <si>
    <t>E 13Ü</t>
  </si>
  <si>
    <t>E 13</t>
  </si>
  <si>
    <t>E 12</t>
  </si>
  <si>
    <t>E 11</t>
  </si>
  <si>
    <t>E 10</t>
  </si>
  <si>
    <t>E 9b</t>
  </si>
  <si>
    <t>E 9a</t>
  </si>
  <si>
    <t>E 7</t>
  </si>
  <si>
    <t>E 6</t>
  </si>
  <si>
    <t>E 5</t>
  </si>
  <si>
    <t>E 4</t>
  </si>
  <si>
    <t>E 3</t>
  </si>
  <si>
    <t>E 2Ü</t>
  </si>
  <si>
    <t>E 2</t>
  </si>
  <si>
    <t>E 1</t>
  </si>
  <si>
    <t>W 1</t>
  </si>
  <si>
    <t>W 2</t>
  </si>
  <si>
    <t>W 3</t>
  </si>
  <si>
    <t>Ä 1</t>
  </si>
  <si>
    <t>Ä 2</t>
  </si>
  <si>
    <t>Ä 3</t>
  </si>
  <si>
    <t>Ä 4</t>
  </si>
  <si>
    <t>Förderelement</t>
  </si>
  <si>
    <t>Anteil/VK</t>
  </si>
  <si>
    <t>Entgelt</t>
  </si>
  <si>
    <t>Durchschnitt p.a.</t>
  </si>
  <si>
    <t>Durchschnitt Monat</t>
  </si>
  <si>
    <t>Personalaufwandsberechnung</t>
  </si>
  <si>
    <t>PK (automatisch)</t>
  </si>
  <si>
    <t>AN-LO Anschubfinanzierung für lokale Projekte</t>
  </si>
  <si>
    <t xml:space="preserve">BM-BT Patientenberatung/ Bürgertelefon </t>
  </si>
  <si>
    <t>BM-GV Gemeinkosten/ lokaler Verwaltungs- und Serviceaufwand</t>
  </si>
  <si>
    <t>Gesamtausgaben</t>
  </si>
  <si>
    <t>Personalausgaben</t>
  </si>
  <si>
    <t>Sachausgaben</t>
  </si>
  <si>
    <t>Investitionen</t>
  </si>
  <si>
    <t>Bezeichnung</t>
  </si>
  <si>
    <t>Stellenbezeichnung</t>
  </si>
  <si>
    <t>3. Geräte (Investitionsmittel)</t>
  </si>
  <si>
    <t>Gesamt</t>
  </si>
  <si>
    <t>Summe der Personalausgaben</t>
  </si>
  <si>
    <t>Summe der Sachausgaben</t>
  </si>
  <si>
    <t>Summe der Investitionen</t>
  </si>
  <si>
    <t>Nebenrechnung 2023</t>
  </si>
  <si>
    <t xml:space="preserve">Grundgehalt </t>
  </si>
  <si>
    <t>Monat</t>
  </si>
  <si>
    <t>Monat 1-9</t>
  </si>
  <si>
    <t>Monat 10-12</t>
  </si>
  <si>
    <t>Ø Monat</t>
  </si>
  <si>
    <t>JSZ (1/12)</t>
  </si>
  <si>
    <t>(aus 2021)</t>
  </si>
  <si>
    <t>JSZ</t>
  </si>
  <si>
    <t>Ø Monat final</t>
  </si>
  <si>
    <t>SV-Anteil</t>
  </si>
  <si>
    <t>Nebenrechnung 2024</t>
  </si>
  <si>
    <t>SV</t>
  </si>
  <si>
    <t>Mittelwert</t>
  </si>
  <si>
    <t>Werte aus 21 gelten auch 22, ab 23 +2,8%</t>
  </si>
  <si>
    <t>Besetzte Monate</t>
  </si>
  <si>
    <t>Jahr 2</t>
  </si>
  <si>
    <t>Synergy-Projekt Kurztitel</t>
  </si>
  <si>
    <t>Sprecher (Name, Einrichtung)</t>
  </si>
  <si>
    <t>1. Personalkosten (max. Zeitraum 24 Monate)</t>
  </si>
  <si>
    <t>Jahr 1 (max. 12)</t>
  </si>
  <si>
    <t>Jahr 2 (max. 12)</t>
  </si>
  <si>
    <t>Jahr 1</t>
  </si>
  <si>
    <t xml:space="preserve">2. Sachmittel </t>
  </si>
  <si>
    <t>Mittelführende Einrichtungen</t>
  </si>
  <si>
    <t>Bezeichnung zweite Einrichtung</t>
  </si>
  <si>
    <t>Bezeichnung dritte Einrichtung</t>
  </si>
  <si>
    <t xml:space="preserve">Betrag </t>
  </si>
  <si>
    <t>Betrag</t>
  </si>
  <si>
    <t>Bitte gelbe Felder ausfüllen!</t>
  </si>
  <si>
    <t>Zuordnung Einrichtung</t>
  </si>
  <si>
    <t>Projektjahr</t>
  </si>
  <si>
    <t>Daten werden automatisch übernommen, kein Eintrag notwendig</t>
  </si>
  <si>
    <t>Bezeichnung erste Einrichtung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</si>
</sst>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* #,##0.00\ &quot;€&quot;_-;\-* #,##0.00\ &quot;€&quot;_-;_-* &quot;-&quot;??\ &quot;€&quot;_-;_-@_-"/>
    <numFmt numFmtId="164" formatCode="_-* #,##0.00\ [$€-407]_-;\-* #,##0.00\ [$€-407]_-;_-* &quot;-&quot;??\ [$€-407]_-;_-@_-"/>
    <numFmt numFmtId="165" formatCode="#,##0.00_ ;\-#,##0.00\ "/>
    <numFmt numFmtId="166" formatCode="0.0"/>
    <numFmt numFmtId="167" formatCode="#,##0.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ITCFranklinGothic LT Book"/>
    </font>
    <font>
      <sz val="9"/>
      <color theme="1"/>
      <name val="ITCFranklinGothic LT Book"/>
    </font>
    <font>
      <b/>
      <sz val="11"/>
      <color theme="0"/>
      <name val="ITCFranklinGothic LT Book"/>
    </font>
    <font>
      <sz val="11"/>
      <color rgb="FF000000"/>
      <name val="Calibri"/>
      <family val="2"/>
    </font>
    <font>
      <b/>
      <sz val="11"/>
      <name val="ITCFranklinGothic LT Book"/>
    </font>
    <font>
      <sz val="11"/>
      <name val="ITCFranklinGothic LT Book"/>
    </font>
    <font>
      <b/>
      <sz val="12"/>
      <color theme="4"/>
      <name val="ITCFranklinGothic LT Book"/>
    </font>
    <font>
      <b/>
      <sz val="11"/>
      <color theme="1"/>
      <name val="ITCFranklinGothic LT Book"/>
    </font>
    <font>
      <i/>
      <sz val="9"/>
      <color theme="1"/>
      <name val="ITCFranklinGothic LT Book"/>
    </font>
    <font>
      <sz val="11"/>
      <color rgb="FFFF0000"/>
      <name val="ITCFranklinGothic LT Book"/>
    </font>
    <font>
      <sz val="11"/>
      <name val="Calibri"/>
      <family val="2"/>
      <scheme val="minor"/>
    </font>
    <font>
      <i/>
      <sz val="11"/>
      <name val="ITCFranklinGothic LT Book"/>
    </font>
  </fonts>
  <fills count="8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99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/>
  </cellStyleXfs>
  <cellXfs count="123">
    <xf numFmtId="0" fontId="0" fillId="0" borderId="0" xfId="0"/>
    <xf numFmtId="0" fontId="0" fillId="0" borderId="0" xfId="0" quotePrefix="1"/>
    <xf numFmtId="0" fontId="0" fillId="0" borderId="0" xfId="0" applyAlignment="1">
      <alignment vertical="center"/>
    </xf>
    <xf numFmtId="44" fontId="0" fillId="0" borderId="0" xfId="1" applyFont="1" applyAlignment="1">
      <alignment vertical="center"/>
    </xf>
    <xf numFmtId="44" fontId="0" fillId="0" borderId="0" xfId="1" applyFont="1"/>
    <xf numFmtId="44" fontId="0" fillId="0" borderId="0" xfId="0" applyNumberFormat="1"/>
    <xf numFmtId="164" fontId="0" fillId="0" borderId="0" xfId="0" applyNumberFormat="1"/>
    <xf numFmtId="164" fontId="2" fillId="0" borderId="0" xfId="1" applyNumberFormat="1" applyFont="1" applyAlignment="1">
      <alignment horizontal="right" vertical="center"/>
    </xf>
    <xf numFmtId="164" fontId="0" fillId="0" borderId="0" xfId="0" applyNumberFormat="1" applyAlignment="1">
      <alignment vertical="center"/>
    </xf>
    <xf numFmtId="0" fontId="0" fillId="0" borderId="0" xfId="0" applyNumberFormat="1"/>
    <xf numFmtId="0" fontId="7" fillId="0" borderId="0" xfId="0" applyFont="1" applyFill="1" applyAlignment="1"/>
    <xf numFmtId="0" fontId="7" fillId="0" borderId="0" xfId="0" applyFont="1" applyFill="1" applyAlignment="1">
      <alignment horizontal="left"/>
    </xf>
    <xf numFmtId="44" fontId="8" fillId="0" borderId="0" xfId="1" applyFont="1" applyFill="1"/>
    <xf numFmtId="0" fontId="8" fillId="0" borderId="0" xfId="0" applyFont="1"/>
    <xf numFmtId="49" fontId="7" fillId="4" borderId="4" xfId="0" applyNumberFormat="1" applyFont="1" applyFill="1" applyBorder="1" applyAlignment="1">
      <alignment horizontal="left" vertical="top"/>
    </xf>
    <xf numFmtId="0" fontId="7" fillId="4" borderId="6" xfId="0" applyFont="1" applyFill="1" applyBorder="1" applyAlignment="1">
      <alignment horizontal="center" vertical="top" wrapText="1"/>
    </xf>
    <xf numFmtId="49" fontId="8" fillId="0" borderId="1" xfId="0" applyNumberFormat="1" applyFont="1" applyFill="1" applyBorder="1" applyAlignment="1">
      <alignment horizontal="left" vertical="top"/>
    </xf>
    <xf numFmtId="0" fontId="7" fillId="3" borderId="2" xfId="0" applyFont="1" applyFill="1" applyBorder="1" applyAlignment="1">
      <alignment horizontal="left" vertical="top"/>
    </xf>
    <xf numFmtId="0" fontId="7" fillId="3" borderId="3" xfId="0" applyFont="1" applyFill="1" applyBorder="1" applyAlignment="1">
      <alignment horizontal="left" vertical="top"/>
    </xf>
    <xf numFmtId="44" fontId="8" fillId="0" borderId="7" xfId="1" applyFont="1" applyFill="1" applyBorder="1" applyAlignment="1">
      <alignment horizontal="right" vertical="top"/>
    </xf>
    <xf numFmtId="0" fontId="7" fillId="4" borderId="5" xfId="0" applyFont="1" applyFill="1" applyBorder="1" applyAlignment="1">
      <alignment horizontal="left" vertical="top" wrapText="1"/>
    </xf>
    <xf numFmtId="0" fontId="7" fillId="4" borderId="5" xfId="0" applyFont="1" applyFill="1" applyBorder="1" applyAlignment="1">
      <alignment horizontal="center" vertical="top" wrapText="1"/>
    </xf>
    <xf numFmtId="44" fontId="8" fillId="0" borderId="0" xfId="1" applyFont="1" applyFill="1" applyBorder="1" applyAlignment="1">
      <alignment horizontal="right" vertical="top"/>
    </xf>
    <xf numFmtId="44" fontId="3" fillId="4" borderId="12" xfId="1" applyFont="1" applyFill="1" applyBorder="1" applyAlignment="1">
      <alignment horizontal="center" vertical="top"/>
    </xf>
    <xf numFmtId="0" fontId="8" fillId="0" borderId="0" xfId="0" applyFont="1" applyBorder="1"/>
    <xf numFmtId="0" fontId="5" fillId="5" borderId="0" xfId="0" applyFont="1" applyFill="1" applyAlignment="1">
      <alignment vertical="top"/>
    </xf>
    <xf numFmtId="0" fontId="3" fillId="5" borderId="0" xfId="0" applyFont="1" applyFill="1" applyAlignment="1">
      <alignment vertical="top"/>
    </xf>
    <xf numFmtId="0" fontId="9" fillId="5" borderId="0" xfId="0" applyFont="1" applyFill="1" applyAlignment="1">
      <alignment vertical="top"/>
    </xf>
    <xf numFmtId="14" fontId="3" fillId="5" borderId="0" xfId="0" applyNumberFormat="1" applyFont="1" applyFill="1" applyAlignment="1">
      <alignment vertical="top"/>
    </xf>
    <xf numFmtId="0" fontId="3" fillId="5" borderId="0" xfId="0" applyNumberFormat="1" applyFont="1" applyFill="1" applyAlignment="1">
      <alignment vertical="top"/>
    </xf>
    <xf numFmtId="44" fontId="3" fillId="5" borderId="0" xfId="1" applyFont="1" applyFill="1" applyBorder="1" applyAlignment="1">
      <alignment horizontal="center" vertical="top"/>
    </xf>
    <xf numFmtId="0" fontId="3" fillId="5" borderId="0" xfId="0" applyFont="1" applyFill="1" applyBorder="1" applyAlignment="1">
      <alignment vertical="top"/>
    </xf>
    <xf numFmtId="0" fontId="5" fillId="2" borderId="8" xfId="0" applyFont="1" applyFill="1" applyBorder="1" applyAlignment="1">
      <alignment vertical="top"/>
    </xf>
    <xf numFmtId="0" fontId="5" fillId="2" borderId="9" xfId="0" applyFont="1" applyFill="1" applyBorder="1" applyAlignment="1">
      <alignment horizontal="center" vertical="top"/>
    </xf>
    <xf numFmtId="0" fontId="5" fillId="2" borderId="10" xfId="0" applyFont="1" applyFill="1" applyBorder="1" applyAlignment="1">
      <alignment horizontal="center" vertical="top" wrapText="1"/>
    </xf>
    <xf numFmtId="0" fontId="5" fillId="2" borderId="18" xfId="0" applyFont="1" applyFill="1" applyBorder="1" applyAlignment="1">
      <alignment vertical="top"/>
    </xf>
    <xf numFmtId="0" fontId="5" fillId="2" borderId="18" xfId="0" applyFont="1" applyFill="1" applyBorder="1" applyAlignment="1">
      <alignment horizontal="center" vertical="top"/>
    </xf>
    <xf numFmtId="0" fontId="5" fillId="2" borderId="0" xfId="0" applyFont="1" applyFill="1" applyAlignment="1">
      <alignment horizontal="left" vertical="center"/>
    </xf>
    <xf numFmtId="0" fontId="3" fillId="5" borderId="0" xfId="0" applyFont="1" applyFill="1" applyBorder="1" applyAlignment="1">
      <alignment horizontal="left" vertical="center"/>
    </xf>
    <xf numFmtId="0" fontId="5" fillId="5" borderId="0" xfId="0" applyFont="1" applyFill="1" applyAlignment="1">
      <alignment horizontal="left" vertical="center"/>
    </xf>
    <xf numFmtId="0" fontId="7" fillId="0" borderId="0" xfId="0" applyFont="1" applyFill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44" fontId="8" fillId="4" borderId="12" xfId="1" applyFont="1" applyFill="1" applyBorder="1" applyAlignment="1">
      <alignment horizontal="center" vertical="top"/>
    </xf>
    <xf numFmtId="49" fontId="8" fillId="6" borderId="4" xfId="0" applyNumberFormat="1" applyFont="1" applyFill="1" applyBorder="1" applyAlignment="1">
      <alignment horizontal="left" vertical="top"/>
    </xf>
    <xf numFmtId="0" fontId="8" fillId="6" borderId="5" xfId="0" applyFont="1" applyFill="1" applyBorder="1" applyAlignment="1">
      <alignment horizontal="left" vertical="top" wrapText="1"/>
    </xf>
    <xf numFmtId="44" fontId="8" fillId="6" borderId="5" xfId="1" applyFont="1" applyFill="1" applyBorder="1" applyAlignment="1">
      <alignment horizontal="right" vertical="top"/>
    </xf>
    <xf numFmtId="44" fontId="8" fillId="6" borderId="6" xfId="1" applyFont="1" applyFill="1" applyBorder="1" applyAlignment="1">
      <alignment horizontal="right" vertical="top"/>
    </xf>
    <xf numFmtId="0" fontId="7" fillId="3" borderId="4" xfId="0" applyFont="1" applyFill="1" applyBorder="1" applyAlignment="1">
      <alignment horizontal="left" vertical="top"/>
    </xf>
    <xf numFmtId="44" fontId="8" fillId="3" borderId="5" xfId="1" applyNumberFormat="1" applyFont="1" applyFill="1" applyBorder="1" applyAlignment="1">
      <alignment horizontal="right" vertical="top"/>
    </xf>
    <xf numFmtId="44" fontId="8" fillId="3" borderId="6" xfId="1" applyNumberFormat="1" applyFont="1" applyFill="1" applyBorder="1" applyAlignment="1">
      <alignment horizontal="right" vertical="top"/>
    </xf>
    <xf numFmtId="44" fontId="7" fillId="3" borderId="3" xfId="0" applyNumberFormat="1" applyFont="1" applyFill="1" applyBorder="1" applyAlignment="1"/>
    <xf numFmtId="44" fontId="7" fillId="3" borderId="17" xfId="0" applyNumberFormat="1" applyFont="1" applyFill="1" applyBorder="1" applyAlignment="1"/>
    <xf numFmtId="0" fontId="7" fillId="3" borderId="21" xfId="0" applyFont="1" applyFill="1" applyBorder="1" applyAlignment="1">
      <alignment horizontal="left" vertical="top"/>
    </xf>
    <xf numFmtId="44" fontId="8" fillId="3" borderId="22" xfId="1" applyNumberFormat="1" applyFont="1" applyFill="1" applyBorder="1" applyAlignment="1">
      <alignment horizontal="right" vertical="top"/>
    </xf>
    <xf numFmtId="44" fontId="8" fillId="3" borderId="23" xfId="1" applyNumberFormat="1" applyFont="1" applyFill="1" applyBorder="1" applyAlignment="1">
      <alignment horizontal="right" vertical="top"/>
    </xf>
    <xf numFmtId="0" fontId="8" fillId="3" borderId="22" xfId="0" applyFont="1" applyFill="1" applyBorder="1"/>
    <xf numFmtId="0" fontId="8" fillId="3" borderId="5" xfId="0" applyFont="1" applyFill="1" applyBorder="1"/>
    <xf numFmtId="44" fontId="5" fillId="2" borderId="0" xfId="1" applyFont="1" applyFill="1" applyBorder="1" applyAlignment="1">
      <alignment horizontal="center" vertical="top"/>
    </xf>
    <xf numFmtId="0" fontId="5" fillId="2" borderId="0" xfId="0" applyFont="1" applyFill="1" applyBorder="1" applyAlignment="1">
      <alignment horizontal="center" vertical="top"/>
    </xf>
    <xf numFmtId="0" fontId="7" fillId="4" borderId="0" xfId="0" applyFont="1" applyFill="1" applyBorder="1" applyAlignment="1">
      <alignment horizontal="center" vertical="top"/>
    </xf>
    <xf numFmtId="0" fontId="5" fillId="2" borderId="20" xfId="0" applyFont="1" applyFill="1" applyBorder="1" applyAlignment="1">
      <alignment horizontal="center" vertical="top"/>
    </xf>
    <xf numFmtId="44" fontId="3" fillId="4" borderId="24" xfId="1" applyFont="1" applyFill="1" applyBorder="1" applyAlignment="1">
      <alignment horizontal="center" vertical="top"/>
    </xf>
    <xf numFmtId="44" fontId="8" fillId="4" borderId="24" xfId="1" applyFont="1" applyFill="1" applyBorder="1" applyAlignment="1">
      <alignment horizontal="center" vertical="top"/>
    </xf>
    <xf numFmtId="0" fontId="7" fillId="4" borderId="3" xfId="0" applyFont="1" applyFill="1" applyBorder="1" applyAlignment="1">
      <alignment horizontal="center" vertical="top"/>
    </xf>
    <xf numFmtId="165" fontId="3" fillId="5" borderId="0" xfId="1" applyNumberFormat="1" applyFont="1" applyFill="1" applyBorder="1" applyAlignment="1">
      <alignment horizontal="center" vertical="top"/>
    </xf>
    <xf numFmtId="0" fontId="11" fillId="5" borderId="0" xfId="0" applyFont="1" applyFill="1" applyAlignment="1">
      <alignment vertical="top"/>
    </xf>
    <xf numFmtId="44" fontId="3" fillId="4" borderId="19" xfId="1" applyFont="1" applyFill="1" applyBorder="1" applyAlignment="1">
      <alignment horizontal="center" vertical="top"/>
    </xf>
    <xf numFmtId="44" fontId="8" fillId="4" borderId="19" xfId="1" applyFont="1" applyFill="1" applyBorder="1" applyAlignment="1">
      <alignment horizontal="center" vertical="top"/>
    </xf>
    <xf numFmtId="44" fontId="5" fillId="2" borderId="3" xfId="1" applyFont="1" applyFill="1" applyBorder="1" applyAlignment="1">
      <alignment horizontal="center" vertical="top"/>
    </xf>
    <xf numFmtId="44" fontId="3" fillId="4" borderId="15" xfId="1" applyFont="1" applyFill="1" applyBorder="1" applyAlignment="1">
      <alignment horizontal="center" vertical="top"/>
    </xf>
    <xf numFmtId="44" fontId="8" fillId="4" borderId="15" xfId="1" applyFont="1" applyFill="1" applyBorder="1" applyAlignment="1">
      <alignment horizontal="center" vertical="top"/>
    </xf>
    <xf numFmtId="14" fontId="12" fillId="5" borderId="0" xfId="0" applyNumberFormat="1" applyFont="1" applyFill="1" applyAlignment="1">
      <alignment vertical="top"/>
    </xf>
    <xf numFmtId="2" fontId="3" fillId="5" borderId="0" xfId="1" applyNumberFormat="1" applyFont="1" applyFill="1" applyBorder="1" applyAlignment="1">
      <alignment horizontal="center" vertical="top"/>
    </xf>
    <xf numFmtId="10" fontId="0" fillId="0" borderId="0" xfId="0" applyNumberFormat="1"/>
    <xf numFmtId="44" fontId="13" fillId="0" borderId="0" xfId="0" applyNumberFormat="1" applyFont="1"/>
    <xf numFmtId="164" fontId="13" fillId="0" borderId="0" xfId="0" applyNumberFormat="1" applyFont="1"/>
    <xf numFmtId="44" fontId="13" fillId="0" borderId="0" xfId="1" applyFont="1"/>
    <xf numFmtId="164" fontId="13" fillId="0" borderId="0" xfId="1" applyNumberFormat="1" applyFont="1" applyAlignment="1">
      <alignment horizontal="right" vertical="center"/>
    </xf>
    <xf numFmtId="164" fontId="13" fillId="0" borderId="0" xfId="1" applyNumberFormat="1" applyFont="1"/>
    <xf numFmtId="44" fontId="3" fillId="5" borderId="0" xfId="1" quotePrefix="1" applyFont="1" applyFill="1" applyBorder="1" applyAlignment="1">
      <alignment horizontal="center" vertical="top"/>
    </xf>
    <xf numFmtId="44" fontId="8" fillId="4" borderId="9" xfId="1" applyNumberFormat="1" applyFont="1" applyFill="1" applyBorder="1" applyAlignment="1">
      <alignment horizontal="center" vertical="top"/>
    </xf>
    <xf numFmtId="44" fontId="3" fillId="4" borderId="12" xfId="1" applyNumberFormat="1" applyFont="1" applyFill="1" applyBorder="1" applyAlignment="1">
      <alignment horizontal="center" vertical="top"/>
    </xf>
    <xf numFmtId="44" fontId="3" fillId="4" borderId="3" xfId="1" applyNumberFormat="1" applyFont="1" applyFill="1" applyBorder="1" applyAlignment="1">
      <alignment horizontal="center" vertical="top"/>
    </xf>
    <xf numFmtId="0" fontId="8" fillId="5" borderId="0" xfId="0" applyFont="1" applyFill="1" applyBorder="1" applyAlignment="1">
      <alignment horizontal="left" vertical="center"/>
    </xf>
    <xf numFmtId="0" fontId="8" fillId="5" borderId="26" xfId="0" applyFont="1" applyFill="1" applyBorder="1" applyAlignment="1">
      <alignment horizontal="left" vertical="center"/>
    </xf>
    <xf numFmtId="0" fontId="8" fillId="5" borderId="0" xfId="0" applyFont="1" applyFill="1" applyBorder="1" applyAlignment="1">
      <alignment vertical="top"/>
    </xf>
    <xf numFmtId="0" fontId="7" fillId="5" borderId="27" xfId="0" applyFont="1" applyFill="1" applyBorder="1" applyAlignment="1">
      <alignment horizontal="left" vertical="center"/>
    </xf>
    <xf numFmtId="0" fontId="8" fillId="5" borderId="28" xfId="0" applyFont="1" applyFill="1" applyBorder="1" applyAlignment="1">
      <alignment horizontal="left" vertical="center"/>
    </xf>
    <xf numFmtId="0" fontId="3" fillId="7" borderId="8" xfId="0" applyFont="1" applyFill="1" applyBorder="1" applyAlignment="1">
      <alignment vertical="top"/>
    </xf>
    <xf numFmtId="167" fontId="4" fillId="7" borderId="9" xfId="0" applyNumberFormat="1" applyFont="1" applyFill="1" applyBorder="1" applyAlignment="1">
      <alignment horizontal="center" vertical="center"/>
    </xf>
    <xf numFmtId="9" fontId="4" fillId="7" borderId="9" xfId="2" applyFont="1" applyFill="1" applyBorder="1" applyAlignment="1">
      <alignment horizontal="center" vertical="center"/>
    </xf>
    <xf numFmtId="0" fontId="4" fillId="7" borderId="9" xfId="0" applyFont="1" applyFill="1" applyBorder="1" applyAlignment="1">
      <alignment horizontal="center" vertical="center"/>
    </xf>
    <xf numFmtId="0" fontId="3" fillId="7" borderId="11" xfId="0" applyFont="1" applyFill="1" applyBorder="1" applyAlignment="1">
      <alignment vertical="top"/>
    </xf>
    <xf numFmtId="166" fontId="4" fillId="7" borderId="24" xfId="0" applyNumberFormat="1" applyFont="1" applyFill="1" applyBorder="1" applyAlignment="1">
      <alignment horizontal="center" vertical="center"/>
    </xf>
    <xf numFmtId="9" fontId="4" fillId="7" borderId="12" xfId="2" applyFont="1" applyFill="1" applyBorder="1" applyAlignment="1">
      <alignment horizontal="center" vertical="center"/>
    </xf>
    <xf numFmtId="0" fontId="4" fillId="7" borderId="12" xfId="0" applyFont="1" applyFill="1" applyBorder="1" applyAlignment="1">
      <alignment horizontal="center" vertical="center"/>
    </xf>
    <xf numFmtId="166" fontId="4" fillId="7" borderId="12" xfId="0" applyNumberFormat="1" applyFont="1" applyFill="1" applyBorder="1" applyAlignment="1">
      <alignment horizontal="center" vertical="center"/>
    </xf>
    <xf numFmtId="0" fontId="3" fillId="7" borderId="25" xfId="0" applyFont="1" applyFill="1" applyBorder="1" applyAlignment="1">
      <alignment vertical="top"/>
    </xf>
    <xf numFmtId="0" fontId="3" fillId="7" borderId="2" xfId="0" applyFont="1" applyFill="1" applyBorder="1" applyAlignment="1">
      <alignment vertical="top"/>
    </xf>
    <xf numFmtId="166" fontId="4" fillId="7" borderId="15" xfId="0" applyNumberFormat="1" applyFont="1" applyFill="1" applyBorder="1" applyAlignment="1">
      <alignment horizontal="center" vertical="center"/>
    </xf>
    <xf numFmtId="9" fontId="4" fillId="7" borderId="3" xfId="2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8" fillId="7" borderId="5" xfId="0" applyFont="1" applyFill="1" applyBorder="1" applyAlignment="1">
      <alignment horizontal="left" vertical="center"/>
    </xf>
    <xf numFmtId="0" fontId="8" fillId="7" borderId="6" xfId="0" applyFont="1" applyFill="1" applyBorder="1" applyAlignment="1">
      <alignment horizontal="left" vertical="center"/>
    </xf>
    <xf numFmtId="0" fontId="8" fillId="7" borderId="3" xfId="0" applyFont="1" applyFill="1" applyBorder="1" applyAlignment="1">
      <alignment horizontal="left" vertical="center"/>
    </xf>
    <xf numFmtId="0" fontId="8" fillId="7" borderId="17" xfId="0" applyFont="1" applyFill="1" applyBorder="1" applyAlignment="1">
      <alignment horizontal="left" vertical="center"/>
    </xf>
    <xf numFmtId="0" fontId="3" fillId="7" borderId="10" xfId="0" applyFont="1" applyFill="1" applyBorder="1" applyAlignment="1">
      <alignment vertical="top"/>
    </xf>
    <xf numFmtId="0" fontId="3" fillId="7" borderId="13" xfId="0" applyFont="1" applyFill="1" applyBorder="1" applyAlignment="1">
      <alignment vertical="top"/>
    </xf>
    <xf numFmtId="0" fontId="3" fillId="7" borderId="17" xfId="0" applyFont="1" applyFill="1" applyBorder="1" applyAlignment="1">
      <alignment vertical="top"/>
    </xf>
    <xf numFmtId="44" fontId="3" fillId="7" borderId="12" xfId="1" applyFont="1" applyFill="1" applyBorder="1" applyAlignment="1">
      <alignment vertical="top"/>
    </xf>
    <xf numFmtId="0" fontId="3" fillId="7" borderId="12" xfId="0" applyFont="1" applyFill="1" applyBorder="1" applyAlignment="1">
      <alignment horizontal="center" vertical="top"/>
    </xf>
    <xf numFmtId="0" fontId="3" fillId="7" borderId="14" xfId="0" applyFont="1" applyFill="1" applyBorder="1" applyAlignment="1">
      <alignment vertical="top"/>
    </xf>
    <xf numFmtId="44" fontId="3" fillId="7" borderId="19" xfId="1" applyFont="1" applyFill="1" applyBorder="1" applyAlignment="1">
      <alignment vertical="top"/>
    </xf>
    <xf numFmtId="0" fontId="3" fillId="7" borderId="15" xfId="0" applyFont="1" applyFill="1" applyBorder="1" applyAlignment="1">
      <alignment horizontal="center" vertical="top"/>
    </xf>
    <xf numFmtId="0" fontId="10" fillId="5" borderId="0" xfId="0" applyFont="1" applyFill="1" applyAlignment="1">
      <alignment vertical="top"/>
    </xf>
    <xf numFmtId="0" fontId="14" fillId="0" borderId="0" xfId="0" applyFont="1"/>
    <xf numFmtId="0" fontId="3" fillId="7" borderId="13" xfId="0" applyFont="1" applyFill="1" applyBorder="1" applyAlignment="1">
      <alignment horizontal="center" vertical="top"/>
    </xf>
    <xf numFmtId="44" fontId="3" fillId="7" borderId="15" xfId="1" applyFont="1" applyFill="1" applyBorder="1" applyAlignment="1">
      <alignment vertical="top"/>
    </xf>
    <xf numFmtId="0" fontId="3" fillId="7" borderId="16" xfId="0" applyFont="1" applyFill="1" applyBorder="1" applyAlignment="1">
      <alignment horizontal="center" vertical="top"/>
    </xf>
    <xf numFmtId="0" fontId="10" fillId="7" borderId="4" xfId="0" applyFont="1" applyFill="1" applyBorder="1" applyAlignment="1">
      <alignment horizontal="left" vertical="center" wrapText="1" indent="2"/>
    </xf>
    <xf numFmtId="0" fontId="10" fillId="7" borderId="5" xfId="0" applyFont="1" applyFill="1" applyBorder="1" applyAlignment="1">
      <alignment horizontal="left" vertical="center" wrapText="1" indent="2"/>
    </xf>
    <xf numFmtId="0" fontId="10" fillId="7" borderId="6" xfId="0" applyFont="1" applyFill="1" applyBorder="1" applyAlignment="1">
      <alignment horizontal="left" vertical="center" wrapText="1" indent="2"/>
    </xf>
    <xf numFmtId="49" fontId="7" fillId="0" borderId="0" xfId="0" applyNumberFormat="1" applyFont="1" applyFill="1" applyBorder="1" applyAlignment="1">
      <alignment horizontal="left" vertical="center" wrapText="1"/>
    </xf>
  </cellXfs>
  <cellStyles count="4">
    <cellStyle name="Prozent" xfId="2" builtinId="5"/>
    <cellStyle name="Standard" xfId="0" builtinId="0"/>
    <cellStyle name="Standard 2" xfId="3"/>
    <cellStyle name="Währung" xfId="1" builtinId="4"/>
  </cellStyles>
  <dxfs count="10"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tabColor rgb="FF92D050"/>
    <pageSetUpPr fitToPage="1"/>
  </sheetPr>
  <dimension ref="A1:I44"/>
  <sheetViews>
    <sheetView tabSelected="1" zoomScaleNormal="100" zoomScalePageLayoutView="80" workbookViewId="0">
      <selection activeCell="B37" sqref="B37:D42"/>
    </sheetView>
  </sheetViews>
  <sheetFormatPr baseColWidth="10" defaultColWidth="11.42578125" defaultRowHeight="15" x14ac:dyDescent="0.25"/>
  <cols>
    <col min="1" max="1" width="38.42578125" style="26" bestFit="1" customWidth="1"/>
    <col min="2" max="2" width="18.28515625" style="26" customWidth="1"/>
    <col min="3" max="3" width="16.28515625" style="26" customWidth="1"/>
    <col min="4" max="4" width="18.140625" style="26" customWidth="1"/>
    <col min="5" max="5" width="11" style="26" customWidth="1"/>
    <col min="6" max="6" width="17.5703125" style="26" bestFit="1" customWidth="1"/>
    <col min="7" max="7" width="19.5703125" style="26" customWidth="1"/>
    <col min="8" max="8" width="19.42578125" style="26" customWidth="1"/>
    <col min="9" max="10" width="27.42578125" style="26" bestFit="1" customWidth="1"/>
    <col min="11" max="16384" width="11.42578125" style="26"/>
  </cols>
  <sheetData>
    <row r="1" spans="1:9" ht="22.5" customHeight="1" x14ac:dyDescent="0.25">
      <c r="A1" s="37" t="s">
        <v>64</v>
      </c>
      <c r="B1" s="119"/>
      <c r="C1" s="120"/>
      <c r="D1" s="120"/>
      <c r="E1" s="121"/>
      <c r="F1" s="114" t="s">
        <v>76</v>
      </c>
    </row>
    <row r="2" spans="1:9" ht="22.5" customHeight="1" x14ac:dyDescent="0.25">
      <c r="A2" s="37" t="s">
        <v>65</v>
      </c>
      <c r="B2" s="119"/>
      <c r="C2" s="120"/>
      <c r="D2" s="120"/>
      <c r="E2" s="121"/>
    </row>
    <row r="3" spans="1:9" x14ac:dyDescent="0.25">
      <c r="A3" s="39"/>
      <c r="B3" s="38"/>
      <c r="C3" s="38"/>
      <c r="D3" s="38"/>
      <c r="E3" s="38"/>
    </row>
    <row r="4" spans="1:9" s="85" customFormat="1" x14ac:dyDescent="0.25">
      <c r="A4" s="86" t="s">
        <v>71</v>
      </c>
      <c r="B4" s="83"/>
      <c r="C4" s="83"/>
      <c r="D4" s="83"/>
      <c r="E4" s="83"/>
    </row>
    <row r="5" spans="1:9" s="85" customFormat="1" x14ac:dyDescent="0.25">
      <c r="A5" s="84" t="s">
        <v>80</v>
      </c>
      <c r="B5" s="102"/>
      <c r="C5" s="102"/>
      <c r="D5" s="102"/>
      <c r="E5" s="103"/>
    </row>
    <row r="6" spans="1:9" s="85" customFormat="1" x14ac:dyDescent="0.25">
      <c r="A6" s="84" t="s">
        <v>72</v>
      </c>
      <c r="B6" s="102"/>
      <c r="C6" s="102"/>
      <c r="D6" s="102"/>
      <c r="E6" s="103"/>
    </row>
    <row r="7" spans="1:9" s="85" customFormat="1" x14ac:dyDescent="0.25">
      <c r="A7" s="87" t="s">
        <v>73</v>
      </c>
      <c r="B7" s="104"/>
      <c r="C7" s="104"/>
      <c r="D7" s="104"/>
      <c r="E7" s="105"/>
    </row>
    <row r="8" spans="1:9" s="85" customFormat="1" x14ac:dyDescent="0.25"/>
    <row r="9" spans="1:9" ht="15.75" x14ac:dyDescent="0.25">
      <c r="A9" s="27" t="s">
        <v>66</v>
      </c>
      <c r="F9" s="28"/>
      <c r="G9" s="71"/>
      <c r="H9" s="71"/>
      <c r="I9" s="29"/>
    </row>
    <row r="10" spans="1:9" ht="15.75" x14ac:dyDescent="0.25">
      <c r="A10" s="27"/>
      <c r="F10" s="28"/>
      <c r="G10" s="28"/>
      <c r="H10" s="28"/>
      <c r="I10" s="29"/>
    </row>
    <row r="11" spans="1:9" ht="15" customHeight="1" x14ac:dyDescent="0.25">
      <c r="A11" s="25"/>
      <c r="B11" s="35" t="s">
        <v>62</v>
      </c>
      <c r="C11" s="35" t="s">
        <v>62</v>
      </c>
      <c r="D11" s="35"/>
      <c r="E11" s="36" t="s">
        <v>31</v>
      </c>
      <c r="F11" s="35"/>
      <c r="G11" s="36"/>
      <c r="H11" s="36"/>
    </row>
    <row r="12" spans="1:9" ht="15" customHeight="1" x14ac:dyDescent="0.25">
      <c r="A12" s="35" t="s">
        <v>41</v>
      </c>
      <c r="B12" s="58" t="s">
        <v>67</v>
      </c>
      <c r="C12" s="58" t="s">
        <v>68</v>
      </c>
      <c r="D12" s="58" t="s">
        <v>27</v>
      </c>
      <c r="E12" s="58" t="s">
        <v>28</v>
      </c>
      <c r="F12" s="59" t="s">
        <v>32</v>
      </c>
      <c r="G12" s="63" t="s">
        <v>69</v>
      </c>
      <c r="H12" s="63" t="s">
        <v>63</v>
      </c>
      <c r="I12" s="60" t="s">
        <v>77</v>
      </c>
    </row>
    <row r="13" spans="1:9" x14ac:dyDescent="0.25">
      <c r="A13" s="88"/>
      <c r="B13" s="89"/>
      <c r="C13" s="89"/>
      <c r="D13" s="90"/>
      <c r="E13" s="91"/>
      <c r="F13" s="80" t="str">
        <f t="shared" ref="F13" si="0">IFERROR((G13+H13),"")</f>
        <v/>
      </c>
      <c r="G13" s="66" t="str">
        <f>IFERROR(B13*D13*VLOOKUP(E13,Entgelttabellen!A:E,2,FALSE),"")</f>
        <v/>
      </c>
      <c r="H13" s="67" t="str">
        <f>IFERROR(C13*D13*VLOOKUP(E13,Entgelttabellen!A:E,4,FALSE),"")</f>
        <v/>
      </c>
      <c r="I13" s="106"/>
    </row>
    <row r="14" spans="1:9" x14ac:dyDescent="0.25">
      <c r="A14" s="92"/>
      <c r="B14" s="93"/>
      <c r="C14" s="93"/>
      <c r="D14" s="94"/>
      <c r="E14" s="95"/>
      <c r="F14" s="81" t="str">
        <f t="shared" ref="F14:F19" si="1">IFERROR((G14+H14),"")</f>
        <v/>
      </c>
      <c r="G14" s="66" t="str">
        <f>IFERROR(B14*D14*VLOOKUP(E14,Entgelttabellen!A:E,2,FALSE),"")</f>
        <v/>
      </c>
      <c r="H14" s="67" t="str">
        <f>IFERROR(C14*D14*VLOOKUP(E14,Entgelttabellen!A:E,4,FALSE),"")</f>
        <v/>
      </c>
      <c r="I14" s="107"/>
    </row>
    <row r="15" spans="1:9" x14ac:dyDescent="0.25">
      <c r="A15" s="92"/>
      <c r="B15" s="96"/>
      <c r="C15" s="96"/>
      <c r="D15" s="94"/>
      <c r="E15" s="95"/>
      <c r="F15" s="81" t="str">
        <f t="shared" si="1"/>
        <v/>
      </c>
      <c r="G15" s="66" t="str">
        <f>IFERROR(B15*D15*VLOOKUP(E15,Entgelttabellen!A:E,2,FALSE),"")</f>
        <v/>
      </c>
      <c r="H15" s="67" t="str">
        <f>IFERROR(C15*D15*VLOOKUP(E15,Entgelttabellen!A:E,4,FALSE),"")</f>
        <v/>
      </c>
      <c r="I15" s="107"/>
    </row>
    <row r="16" spans="1:9" x14ac:dyDescent="0.25">
      <c r="A16" s="92"/>
      <c r="B16" s="96"/>
      <c r="C16" s="96"/>
      <c r="D16" s="94"/>
      <c r="E16" s="95"/>
      <c r="F16" s="81" t="str">
        <f t="shared" si="1"/>
        <v/>
      </c>
      <c r="G16" s="23" t="str">
        <f>IFERROR(B16*D16*VLOOKUP(E16,Entgelttabellen!A:E,2,FALSE),"")</f>
        <v/>
      </c>
      <c r="H16" s="42" t="str">
        <f>IFERROR(C16*D16*VLOOKUP(E16,Entgelttabellen!A:E,4,FALSE),"")</f>
        <v/>
      </c>
      <c r="I16" s="107"/>
    </row>
    <row r="17" spans="1:9" x14ac:dyDescent="0.25">
      <c r="A17" s="92"/>
      <c r="B17" s="96"/>
      <c r="C17" s="96"/>
      <c r="D17" s="94"/>
      <c r="E17" s="95"/>
      <c r="F17" s="81" t="str">
        <f t="shared" si="1"/>
        <v/>
      </c>
      <c r="G17" s="61" t="str">
        <f>IFERROR(B17*D17*VLOOKUP(E17,Entgelttabellen!A:E,2,FALSE),"")</f>
        <v/>
      </c>
      <c r="H17" s="62" t="str">
        <f>IFERROR(C17*D17*VLOOKUP(E17,Entgelttabellen!A:E,4,FALSE),"")</f>
        <v/>
      </c>
      <c r="I17" s="107"/>
    </row>
    <row r="18" spans="1:9" x14ac:dyDescent="0.25">
      <c r="A18" s="97"/>
      <c r="B18" s="96"/>
      <c r="C18" s="96"/>
      <c r="D18" s="94"/>
      <c r="E18" s="95"/>
      <c r="F18" s="81" t="str">
        <f t="shared" si="1"/>
        <v/>
      </c>
      <c r="G18" s="61" t="str">
        <f>IFERROR(B18*D18*VLOOKUP(E18,Entgelttabellen!A:E,2,FALSE),"")</f>
        <v/>
      </c>
      <c r="H18" s="62" t="str">
        <f>IFERROR(C18*D18*VLOOKUP(E18,Entgelttabellen!A:E,4,FALSE),"")</f>
        <v/>
      </c>
      <c r="I18" s="107"/>
    </row>
    <row r="19" spans="1:9" x14ac:dyDescent="0.25">
      <c r="A19" s="98"/>
      <c r="B19" s="99"/>
      <c r="C19" s="99"/>
      <c r="D19" s="100"/>
      <c r="E19" s="101"/>
      <c r="F19" s="82" t="str">
        <f t="shared" si="1"/>
        <v/>
      </c>
      <c r="G19" s="69" t="str">
        <f>IFERROR(B19*D19*VLOOKUP(E19,Entgelttabellen!A:E,2,FALSE),"")</f>
        <v/>
      </c>
      <c r="H19" s="70" t="str">
        <f>IFERROR(C19*D19*VLOOKUP(E19,Entgelttabellen!A:E,4,FALSE),"")</f>
        <v/>
      </c>
      <c r="I19" s="108"/>
    </row>
    <row r="20" spans="1:9" x14ac:dyDescent="0.25">
      <c r="A20" s="65"/>
      <c r="F20" s="57">
        <f>SUM(F13:F19)</f>
        <v>0</v>
      </c>
      <c r="G20" s="68">
        <f>SUM(G13:G19)</f>
        <v>0</v>
      </c>
      <c r="H20" s="68">
        <f>SUM(H13:H19)</f>
        <v>0</v>
      </c>
    </row>
    <row r="21" spans="1:9" x14ac:dyDescent="0.25">
      <c r="A21" s="65"/>
      <c r="G21" s="30"/>
      <c r="H21" s="30"/>
    </row>
    <row r="22" spans="1:9" ht="15.75" x14ac:dyDescent="0.25">
      <c r="A22" s="27" t="s">
        <v>70</v>
      </c>
      <c r="G22" s="64"/>
      <c r="H22" s="64"/>
    </row>
    <row r="23" spans="1:9" x14ac:dyDescent="0.25">
      <c r="A23" s="25"/>
      <c r="G23" s="30"/>
      <c r="H23" s="30"/>
    </row>
    <row r="24" spans="1:9" ht="30" x14ac:dyDescent="0.25">
      <c r="A24" s="32" t="s">
        <v>40</v>
      </c>
      <c r="B24" s="33" t="s">
        <v>74</v>
      </c>
      <c r="C24" s="33" t="s">
        <v>78</v>
      </c>
      <c r="D24" s="34" t="s">
        <v>77</v>
      </c>
      <c r="G24" s="72"/>
      <c r="H24" s="30"/>
    </row>
    <row r="25" spans="1:9" x14ac:dyDescent="0.25">
      <c r="A25" s="92"/>
      <c r="B25" s="109"/>
      <c r="C25" s="110"/>
      <c r="D25" s="116"/>
      <c r="G25" s="30"/>
      <c r="H25" s="30"/>
    </row>
    <row r="26" spans="1:9" x14ac:dyDescent="0.25">
      <c r="A26" s="92"/>
      <c r="B26" s="109"/>
      <c r="C26" s="110"/>
      <c r="D26" s="116"/>
      <c r="G26" s="30"/>
      <c r="H26" s="30"/>
    </row>
    <row r="27" spans="1:9" x14ac:dyDescent="0.25">
      <c r="A27" s="92"/>
      <c r="B27" s="109"/>
      <c r="C27" s="110"/>
      <c r="D27" s="116"/>
      <c r="G27" s="79"/>
      <c r="H27" s="30"/>
    </row>
    <row r="28" spans="1:9" x14ac:dyDescent="0.25">
      <c r="A28" s="92"/>
      <c r="B28" s="109"/>
      <c r="C28" s="110"/>
      <c r="D28" s="116"/>
      <c r="G28" s="31"/>
      <c r="H28" s="31"/>
    </row>
    <row r="29" spans="1:9" x14ac:dyDescent="0.25">
      <c r="A29" s="92"/>
      <c r="B29" s="109"/>
      <c r="C29" s="110"/>
      <c r="D29" s="116"/>
    </row>
    <row r="30" spans="1:9" x14ac:dyDescent="0.25">
      <c r="A30" s="92"/>
      <c r="B30" s="109"/>
      <c r="C30" s="110"/>
      <c r="D30" s="116"/>
    </row>
    <row r="31" spans="1:9" x14ac:dyDescent="0.25">
      <c r="A31" s="111"/>
      <c r="B31" s="117"/>
      <c r="C31" s="113"/>
      <c r="D31" s="118"/>
    </row>
    <row r="32" spans="1:9" x14ac:dyDescent="0.25">
      <c r="B32" s="57">
        <f>SUM(B25:B31)</f>
        <v>0</v>
      </c>
    </row>
    <row r="34" spans="1:4" ht="15.75" x14ac:dyDescent="0.25">
      <c r="A34" s="27" t="s">
        <v>42</v>
      </c>
    </row>
    <row r="35" spans="1:4" x14ac:dyDescent="0.25">
      <c r="A35" s="25"/>
    </row>
    <row r="36" spans="1:4" ht="30" x14ac:dyDescent="0.25">
      <c r="A36" s="32" t="s">
        <v>40</v>
      </c>
      <c r="B36" s="33" t="s">
        <v>75</v>
      </c>
      <c r="C36" s="33" t="s">
        <v>78</v>
      </c>
      <c r="D36" s="34" t="s">
        <v>77</v>
      </c>
    </row>
    <row r="37" spans="1:4" x14ac:dyDescent="0.25">
      <c r="A37" s="92"/>
      <c r="B37" s="109"/>
      <c r="C37" s="110"/>
      <c r="D37" s="116"/>
    </row>
    <row r="38" spans="1:4" x14ac:dyDescent="0.25">
      <c r="A38" s="92"/>
      <c r="B38" s="109"/>
      <c r="C38" s="110"/>
      <c r="D38" s="116"/>
    </row>
    <row r="39" spans="1:4" x14ac:dyDescent="0.25">
      <c r="A39" s="92"/>
      <c r="B39" s="109"/>
      <c r="C39" s="110"/>
      <c r="D39" s="116"/>
    </row>
    <row r="40" spans="1:4" x14ac:dyDescent="0.25">
      <c r="A40" s="92"/>
      <c r="B40" s="109"/>
      <c r="C40" s="110"/>
      <c r="D40" s="116"/>
    </row>
    <row r="41" spans="1:4" x14ac:dyDescent="0.25">
      <c r="A41" s="92"/>
      <c r="B41" s="109"/>
      <c r="C41" s="110"/>
      <c r="D41" s="116"/>
    </row>
    <row r="42" spans="1:4" x14ac:dyDescent="0.25">
      <c r="A42" s="92"/>
      <c r="B42" s="109"/>
      <c r="C42" s="110"/>
      <c r="D42" s="116"/>
    </row>
    <row r="43" spans="1:4" x14ac:dyDescent="0.25">
      <c r="A43" s="111"/>
      <c r="B43" s="112"/>
      <c r="C43" s="113"/>
      <c r="D43" s="118"/>
    </row>
    <row r="44" spans="1:4" x14ac:dyDescent="0.25">
      <c r="B44" s="57">
        <f>SUM(B37:B43)</f>
        <v>0</v>
      </c>
    </row>
  </sheetData>
  <mergeCells count="2">
    <mergeCell ref="B1:E1"/>
    <mergeCell ref="B2:E2"/>
  </mergeCells>
  <conditionalFormatting sqref="I13:I19">
    <cfRule type="expression" dxfId="9" priority="21">
      <formula>$I13&lt;&gt;""</formula>
    </cfRule>
    <cfRule type="expression" dxfId="8" priority="22">
      <formula>$F13&lt;&gt;""</formula>
    </cfRule>
  </conditionalFormatting>
  <conditionalFormatting sqref="C25:C31">
    <cfRule type="expression" dxfId="7" priority="18">
      <formula>$C25&lt;&gt;""</formula>
    </cfRule>
    <cfRule type="expression" dxfId="6" priority="20">
      <formula>$B25&lt;&gt;""</formula>
    </cfRule>
  </conditionalFormatting>
  <conditionalFormatting sqref="D25:D31">
    <cfRule type="expression" dxfId="5" priority="5">
      <formula>$C25&lt;&gt;""</formula>
    </cfRule>
    <cfRule type="expression" dxfId="4" priority="6">
      <formula>$B25&lt;&gt;""</formula>
    </cfRule>
  </conditionalFormatting>
  <conditionalFormatting sqref="D37:D43">
    <cfRule type="expression" dxfId="3" priority="3">
      <formula>$C37&lt;&gt;""</formula>
    </cfRule>
    <cfRule type="expression" dxfId="2" priority="4">
      <formula>$B37&lt;&gt;""</formula>
    </cfRule>
  </conditionalFormatting>
  <conditionalFormatting sqref="C37:C43">
    <cfRule type="expression" dxfId="1" priority="1">
      <formula>$C37&lt;&gt;""</formula>
    </cfRule>
    <cfRule type="expression" dxfId="0" priority="2">
      <formula>$B37&lt;&gt;""</formula>
    </cfRule>
  </conditionalFormatting>
  <dataValidations count="3">
    <dataValidation type="decimal" allowBlank="1" showInputMessage="1" showErrorMessage="1" error="Wert muss zwischen 01.01.2023 und 30.06.2024 liegen" sqref="B14:B19 C13:C19">
      <formula1>0</formula1>
      <formula2>12</formula2>
    </dataValidation>
    <dataValidation type="decimal" allowBlank="1" showInputMessage="1" showErrorMessage="1" sqref="B13">
      <formula1>0</formula1>
      <formula2>12</formula2>
    </dataValidation>
    <dataValidation type="list" allowBlank="1" showInputMessage="1" showErrorMessage="1" sqref="I13:I19 D25:D31 D37:D43">
      <formula1>$B$5:$B$7</formula1>
    </dataValidation>
  </dataValidations>
  <pageMargins left="0.70866141732283472" right="0.70866141732283472" top="1.1417322834645669" bottom="0.74803149606299213" header="0.70866141732283472" footer="0.31496062992125984"/>
  <pageSetup paperSize="9" scale="70" fitToHeight="0" orientation="landscape" r:id="rId1"/>
  <headerFooter>
    <oddHeader xml:space="preserve">&amp;L&amp;"ITCFranklinGothic LT Book,Standard"
&amp;"ITCFranklinGothic LT Book,Fett"| Kostenkalkulation </oddHeader>
    <oddFooter>&amp;L&amp;"ITCFranklinGothic LT Book,Standard"&amp;8Stand: &amp;D&amp;R&amp;"ITCFranklinGothic LT Book,Standard"&amp;8&amp;P von &amp;N</oddFooter>
  </headerFooter>
  <ignoredErrors>
    <ignoredError sqref="G14:H14" formula="1"/>
  </ignoredError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Entgelttabellen!$A$4:$A$29</xm:f>
          </x14:formula1>
          <xm:sqref>E13:E19</xm:sqref>
        </x14:dataValidation>
        <x14:dataValidation type="list" allowBlank="1" showInputMessage="1" showErrorMessage="1">
          <x14:formula1>
            <xm:f>Dropdown!$A$5:$A$6</xm:f>
          </x14:formula1>
          <xm:sqref>C25:C31 C37:C43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E22"/>
  <sheetViews>
    <sheetView zoomScaleNormal="100" workbookViewId="0">
      <selection activeCell="B35" sqref="B35"/>
    </sheetView>
  </sheetViews>
  <sheetFormatPr baseColWidth="10" defaultColWidth="6.85546875" defaultRowHeight="15" x14ac:dyDescent="0.25"/>
  <cols>
    <col min="1" max="1" width="7" style="13" customWidth="1"/>
    <col min="2" max="2" width="39.85546875" style="13" customWidth="1"/>
    <col min="3" max="5" width="16.140625" style="13" bestFit="1" customWidth="1"/>
    <col min="6" max="15" width="6.85546875" style="13"/>
    <col min="16" max="16" width="8.5703125" style="13" bestFit="1" customWidth="1"/>
    <col min="17" max="16384" width="6.85546875" style="13"/>
  </cols>
  <sheetData>
    <row r="1" spans="1:5" x14ac:dyDescent="0.25">
      <c r="A1" s="40" t="s">
        <v>64</v>
      </c>
      <c r="B1" s="41"/>
      <c r="C1" s="122">
        <f>'Dateneingabe Synergy-Projekte'!B1</f>
        <v>0</v>
      </c>
      <c r="D1" s="122"/>
      <c r="E1" s="122"/>
    </row>
    <row r="2" spans="1:5" x14ac:dyDescent="0.25">
      <c r="A2" s="40" t="s">
        <v>65</v>
      </c>
      <c r="B2" s="41"/>
      <c r="C2" s="122">
        <f>'Dateneingabe Synergy-Projekte'!B2</f>
        <v>0</v>
      </c>
      <c r="D2" s="122"/>
      <c r="E2" s="122"/>
    </row>
    <row r="3" spans="1:5" x14ac:dyDescent="0.25">
      <c r="A3" s="115" t="s">
        <v>79</v>
      </c>
    </row>
    <row r="4" spans="1:5" x14ac:dyDescent="0.25">
      <c r="A4" s="10"/>
      <c r="B4" s="11"/>
      <c r="C4" s="11"/>
      <c r="D4" s="12"/>
    </row>
    <row r="5" spans="1:5" x14ac:dyDescent="0.25">
      <c r="A5" s="10"/>
      <c r="B5" s="11"/>
      <c r="C5" s="11"/>
      <c r="D5" s="12"/>
    </row>
    <row r="6" spans="1:5" x14ac:dyDescent="0.25">
      <c r="A6" s="14"/>
      <c r="B6" s="20"/>
      <c r="C6" s="21" t="s">
        <v>69</v>
      </c>
      <c r="D6" s="21" t="s">
        <v>63</v>
      </c>
      <c r="E6" s="15" t="s">
        <v>43</v>
      </c>
    </row>
    <row r="7" spans="1:5" x14ac:dyDescent="0.25">
      <c r="A7" s="43"/>
      <c r="B7" s="44">
        <f>'Dateneingabe Synergy-Projekte'!B5</f>
        <v>0</v>
      </c>
      <c r="C7" s="45">
        <f>SUM(C8:C10)</f>
        <v>0</v>
      </c>
      <c r="D7" s="46">
        <f>SUM(D8:D10)</f>
        <v>0</v>
      </c>
      <c r="E7" s="46">
        <f>SUM(C7:D7)</f>
        <v>0</v>
      </c>
    </row>
    <row r="8" spans="1:5" x14ac:dyDescent="0.25">
      <c r="A8" s="16"/>
      <c r="B8" s="24" t="s">
        <v>37</v>
      </c>
      <c r="C8" s="22">
        <f>+SUMIFS('Dateneingabe Synergy-Projekte'!$G$13:$G$19,'Dateneingabe Synergy-Projekte'!$I$13:$I$19,$B7)</f>
        <v>0</v>
      </c>
      <c r="D8" s="19">
        <f>+SUMIFS('Dateneingabe Synergy-Projekte'!$H$13:$H$19,'Dateneingabe Synergy-Projekte'!$I$13:$I$19,$B7)</f>
        <v>0</v>
      </c>
      <c r="E8" s="19">
        <f t="shared" ref="E8:E22" si="0">SUM(C8:D8)</f>
        <v>0</v>
      </c>
    </row>
    <row r="9" spans="1:5" x14ac:dyDescent="0.25">
      <c r="A9" s="16"/>
      <c r="B9" s="24" t="s">
        <v>38</v>
      </c>
      <c r="C9" s="22">
        <f>SUMIFS('Dateneingabe Synergy-Projekte'!$B$25:$B$31,'Dateneingabe Synergy-Projekte'!$C$25:$C$31,C$6,'Dateneingabe Synergy-Projekte'!$D$25:$D$31,$B7)</f>
        <v>0</v>
      </c>
      <c r="D9" s="19">
        <f>SUMIFS('Dateneingabe Synergy-Projekte'!$B$25:$B$31,'Dateneingabe Synergy-Projekte'!$C$25:$C$31,D$6,'Dateneingabe Synergy-Projekte'!$D$25:$D$31,$B7)</f>
        <v>0</v>
      </c>
      <c r="E9" s="19">
        <f t="shared" si="0"/>
        <v>0</v>
      </c>
    </row>
    <row r="10" spans="1:5" x14ac:dyDescent="0.25">
      <c r="A10" s="16"/>
      <c r="B10" s="24" t="s">
        <v>39</v>
      </c>
      <c r="C10" s="22">
        <f>SUMIFS('Dateneingabe Synergy-Projekte'!$B$37:$B$43,'Dateneingabe Synergy-Projekte'!$C$37:$C$43,C$6,'Dateneingabe Synergy-Projekte'!$D$37:$D$43,$B7)</f>
        <v>0</v>
      </c>
      <c r="D10" s="19">
        <f>SUMIFS('Dateneingabe Synergy-Projekte'!$B$37:$B$43,'Dateneingabe Synergy-Projekte'!$C$37:$C$43,D$6,'Dateneingabe Synergy-Projekte'!$D$37:$D$43,$B7)</f>
        <v>0</v>
      </c>
      <c r="E10" s="19">
        <f t="shared" si="0"/>
        <v>0</v>
      </c>
    </row>
    <row r="11" spans="1:5" x14ac:dyDescent="0.25">
      <c r="A11" s="43"/>
      <c r="B11" s="44">
        <f>'Dateneingabe Synergy-Projekte'!B6</f>
        <v>0</v>
      </c>
      <c r="C11" s="45">
        <f>SUM(C12:C14)</f>
        <v>0</v>
      </c>
      <c r="D11" s="46">
        <f>SUM(D12:D14)</f>
        <v>0</v>
      </c>
      <c r="E11" s="46">
        <f t="shared" si="0"/>
        <v>0</v>
      </c>
    </row>
    <row r="12" spans="1:5" x14ac:dyDescent="0.25">
      <c r="A12" s="16"/>
      <c r="B12" s="24" t="s">
        <v>37</v>
      </c>
      <c r="C12" s="22">
        <f>+SUMIFS('Dateneingabe Synergy-Projekte'!$G$13:$G$19,'Dateneingabe Synergy-Projekte'!$I$13:$I$19,$B11)</f>
        <v>0</v>
      </c>
      <c r="D12" s="19">
        <f>+SUMIFS('Dateneingabe Synergy-Projekte'!$H$13:$H$19,'Dateneingabe Synergy-Projekte'!$I$13:$I$19,$B11)</f>
        <v>0</v>
      </c>
      <c r="E12" s="19">
        <f t="shared" si="0"/>
        <v>0</v>
      </c>
    </row>
    <row r="13" spans="1:5" x14ac:dyDescent="0.25">
      <c r="A13" s="16"/>
      <c r="B13" s="24" t="s">
        <v>38</v>
      </c>
      <c r="C13" s="22">
        <f>SUMIFS('Dateneingabe Synergy-Projekte'!$B$25:$B$31,'Dateneingabe Synergy-Projekte'!$C$25:$C$31,C$6,'Dateneingabe Synergy-Projekte'!$D$25:$D$31,$B11)</f>
        <v>0</v>
      </c>
      <c r="D13" s="19">
        <f>SUMIFS('Dateneingabe Synergy-Projekte'!$B$25:$B$31,'Dateneingabe Synergy-Projekte'!$C$25:$C$31,D$6,'Dateneingabe Synergy-Projekte'!$D$25:$D$31,$B11)</f>
        <v>0</v>
      </c>
      <c r="E13" s="19">
        <f t="shared" si="0"/>
        <v>0</v>
      </c>
    </row>
    <row r="14" spans="1:5" x14ac:dyDescent="0.25">
      <c r="A14" s="16"/>
      <c r="B14" s="24" t="s">
        <v>39</v>
      </c>
      <c r="C14" s="22">
        <f>SUMIFS('Dateneingabe Synergy-Projekte'!$B$37:$B$43,'Dateneingabe Synergy-Projekte'!$C$37:$C$43,C$6,'Dateneingabe Synergy-Projekte'!$D$37:$D$43,$B11)</f>
        <v>0</v>
      </c>
      <c r="D14" s="19">
        <f>SUMIFS('Dateneingabe Synergy-Projekte'!$B$37:$B$43,'Dateneingabe Synergy-Projekte'!$C$37:$C$43,D$6,'Dateneingabe Synergy-Projekte'!$D$37:$D$43,$B11)</f>
        <v>0</v>
      </c>
      <c r="E14" s="19">
        <f t="shared" si="0"/>
        <v>0</v>
      </c>
    </row>
    <row r="15" spans="1:5" x14ac:dyDescent="0.25">
      <c r="A15" s="43"/>
      <c r="B15" s="44">
        <f>'Dateneingabe Synergy-Projekte'!B7</f>
        <v>0</v>
      </c>
      <c r="C15" s="45">
        <f>SUM(C16:C18)</f>
        <v>0</v>
      </c>
      <c r="D15" s="46">
        <f>SUM(D16:D18)</f>
        <v>0</v>
      </c>
      <c r="E15" s="46">
        <f t="shared" si="0"/>
        <v>0</v>
      </c>
    </row>
    <row r="16" spans="1:5" x14ac:dyDescent="0.25">
      <c r="A16" s="16"/>
      <c r="B16" s="24" t="s">
        <v>37</v>
      </c>
      <c r="C16" s="22">
        <f>+SUMIFS('Dateneingabe Synergy-Projekte'!$G$13:$G$19,'Dateneingabe Synergy-Projekte'!$I$13:$I$19,$B15)</f>
        <v>0</v>
      </c>
      <c r="D16" s="19">
        <f>+SUMIFS('Dateneingabe Synergy-Projekte'!$H$13:$H$19,'Dateneingabe Synergy-Projekte'!$I$13:$I$19,$B15)</f>
        <v>0</v>
      </c>
      <c r="E16" s="19">
        <f t="shared" si="0"/>
        <v>0</v>
      </c>
    </row>
    <row r="17" spans="1:5" x14ac:dyDescent="0.25">
      <c r="A17" s="16"/>
      <c r="B17" s="24" t="s">
        <v>38</v>
      </c>
      <c r="C17" s="22">
        <f>SUMIFS('Dateneingabe Synergy-Projekte'!$B$25:$B$31,'Dateneingabe Synergy-Projekte'!$C$25:$C$31,C$6,'Dateneingabe Synergy-Projekte'!$D$25:$D$31,$B15)</f>
        <v>0</v>
      </c>
      <c r="D17" s="19">
        <f>SUMIFS('Dateneingabe Synergy-Projekte'!$B$25:$B$31,'Dateneingabe Synergy-Projekte'!$C$25:$C$31,D$6,'Dateneingabe Synergy-Projekte'!$D$25:$D$31,$B15)</f>
        <v>0</v>
      </c>
      <c r="E17" s="19">
        <f t="shared" si="0"/>
        <v>0</v>
      </c>
    </row>
    <row r="18" spans="1:5" ht="15.75" thickBot="1" x14ac:dyDescent="0.3">
      <c r="A18" s="16"/>
      <c r="B18" s="24" t="s">
        <v>39</v>
      </c>
      <c r="C18" s="22">
        <f>SUMIFS('Dateneingabe Synergy-Projekte'!$B$37:$B$43,'Dateneingabe Synergy-Projekte'!$C$37:$C$43,C$6,'Dateneingabe Synergy-Projekte'!$D$37:$D$43,$B15)</f>
        <v>0</v>
      </c>
      <c r="D18" s="19">
        <f>SUMIFS('Dateneingabe Synergy-Projekte'!$B$37:$B$43,'Dateneingabe Synergy-Projekte'!$C$37:$C$43,D$6,'Dateneingabe Synergy-Projekte'!$D$37:$D$43,$B15)</f>
        <v>0</v>
      </c>
      <c r="E18" s="19">
        <f t="shared" si="0"/>
        <v>0</v>
      </c>
    </row>
    <row r="19" spans="1:5" ht="15.75" thickTop="1" x14ac:dyDescent="0.25">
      <c r="A19" s="52" t="s">
        <v>44</v>
      </c>
      <c r="B19" s="55"/>
      <c r="C19" s="53">
        <f>C8+C12+C16</f>
        <v>0</v>
      </c>
      <c r="D19" s="54">
        <f t="shared" ref="C19:D21" si="1">D8+D12+D16</f>
        <v>0</v>
      </c>
      <c r="E19" s="54">
        <f t="shared" si="0"/>
        <v>0</v>
      </c>
    </row>
    <row r="20" spans="1:5" x14ac:dyDescent="0.25">
      <c r="A20" s="47" t="s">
        <v>45</v>
      </c>
      <c r="B20" s="56"/>
      <c r="C20" s="48">
        <f t="shared" si="1"/>
        <v>0</v>
      </c>
      <c r="D20" s="49">
        <f t="shared" si="1"/>
        <v>0</v>
      </c>
      <c r="E20" s="49">
        <f t="shared" si="0"/>
        <v>0</v>
      </c>
    </row>
    <row r="21" spans="1:5" x14ac:dyDescent="0.25">
      <c r="A21" s="47" t="s">
        <v>46</v>
      </c>
      <c r="B21" s="56"/>
      <c r="C21" s="48">
        <f t="shared" si="1"/>
        <v>0</v>
      </c>
      <c r="D21" s="49">
        <f t="shared" si="1"/>
        <v>0</v>
      </c>
      <c r="E21" s="49">
        <f t="shared" si="0"/>
        <v>0</v>
      </c>
    </row>
    <row r="22" spans="1:5" x14ac:dyDescent="0.25">
      <c r="A22" s="17" t="s">
        <v>36</v>
      </c>
      <c r="B22" s="18"/>
      <c r="C22" s="50">
        <f>SUM(C7+C11+C15)</f>
        <v>0</v>
      </c>
      <c r="D22" s="51">
        <f>SUM(D7+D11+D15)</f>
        <v>0</v>
      </c>
      <c r="E22" s="51">
        <f t="shared" si="0"/>
        <v>0</v>
      </c>
    </row>
  </sheetData>
  <mergeCells count="2">
    <mergeCell ref="C1:E1"/>
    <mergeCell ref="C2:E2"/>
  </mergeCells>
  <printOptions horizontalCentered="1"/>
  <pageMargins left="0.59055118110236227" right="0.59055118110236227" top="1.3779527559055118" bottom="0.78740157480314965" header="0.6692913385826772" footer="0.31496062992125984"/>
  <pageSetup paperSize="9" scale="94" fitToHeight="0" orientation="portrait" r:id="rId1"/>
  <headerFooter>
    <oddHeader>&amp;L
&amp;"ITCFranklinGothic LT Book,Fett"|Budgetplan Synergy-Projekt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>
    <pageSetUpPr fitToPage="1"/>
  </sheetPr>
  <dimension ref="A1:S102"/>
  <sheetViews>
    <sheetView workbookViewId="0">
      <selection activeCell="A19" sqref="A19:XFD19"/>
    </sheetView>
  </sheetViews>
  <sheetFormatPr baseColWidth="10" defaultRowHeight="15" x14ac:dyDescent="0.25"/>
  <cols>
    <col min="1" max="1" width="6.5703125" customWidth="1"/>
    <col min="2" max="2" width="19.85546875" style="6" bestFit="1" customWidth="1"/>
    <col min="3" max="3" width="17.42578125" bestFit="1" customWidth="1"/>
    <col min="4" max="4" width="19.85546875" bestFit="1" customWidth="1"/>
    <col min="5" max="5" width="17.42578125" bestFit="1" customWidth="1"/>
    <col min="6" max="6" width="19.85546875" bestFit="1" customWidth="1"/>
    <col min="7" max="7" width="17.42578125" bestFit="1" customWidth="1"/>
    <col min="8" max="9" width="12" bestFit="1" customWidth="1"/>
    <col min="10" max="12" width="11.5703125" bestFit="1" customWidth="1"/>
    <col min="13" max="13" width="11.5703125" customWidth="1"/>
    <col min="19" max="19" width="12" bestFit="1" customWidth="1"/>
  </cols>
  <sheetData>
    <row r="1" spans="1:19" x14ac:dyDescent="0.25">
      <c r="B1" s="9">
        <v>12</v>
      </c>
      <c r="H1" t="s">
        <v>47</v>
      </c>
      <c r="P1" t="s">
        <v>58</v>
      </c>
    </row>
    <row r="2" spans="1:19" x14ac:dyDescent="0.25">
      <c r="B2" s="9">
        <v>2023</v>
      </c>
      <c r="D2">
        <v>2024</v>
      </c>
      <c r="H2" t="s">
        <v>48</v>
      </c>
      <c r="K2" t="s">
        <v>55</v>
      </c>
      <c r="L2" t="s">
        <v>53</v>
      </c>
      <c r="M2" t="s">
        <v>57</v>
      </c>
    </row>
    <row r="3" spans="1:19" x14ac:dyDescent="0.25">
      <c r="B3" s="6" t="s">
        <v>30</v>
      </c>
      <c r="C3" s="6" t="s">
        <v>29</v>
      </c>
      <c r="D3" s="6" t="s">
        <v>30</v>
      </c>
      <c r="E3" s="6" t="s">
        <v>29</v>
      </c>
      <c r="F3" s="6"/>
      <c r="G3" s="6"/>
      <c r="H3" t="s">
        <v>50</v>
      </c>
      <c r="I3" t="s">
        <v>51</v>
      </c>
      <c r="J3" t="s">
        <v>52</v>
      </c>
      <c r="K3" t="s">
        <v>54</v>
      </c>
      <c r="N3" t="s">
        <v>56</v>
      </c>
      <c r="P3" t="s">
        <v>49</v>
      </c>
      <c r="Q3" t="s">
        <v>55</v>
      </c>
      <c r="R3" t="s">
        <v>59</v>
      </c>
      <c r="S3" t="s">
        <v>52</v>
      </c>
    </row>
    <row r="4" spans="1:19" x14ac:dyDescent="0.25">
      <c r="A4" t="s">
        <v>19</v>
      </c>
      <c r="B4" s="74">
        <f>C4/$B$1</f>
        <v>7570.8773333333338</v>
      </c>
      <c r="C4" s="77">
        <f>88376*1.028</f>
        <v>90850.528000000006</v>
      </c>
      <c r="D4" s="76">
        <f>E4/$B$1</f>
        <v>7745.0075120000001</v>
      </c>
      <c r="E4" s="76">
        <f>+C4*1.023</f>
        <v>92940.090144000002</v>
      </c>
      <c r="F4" s="5"/>
      <c r="G4" s="5" t="s">
        <v>61</v>
      </c>
    </row>
    <row r="5" spans="1:19" x14ac:dyDescent="0.25">
      <c r="A5" t="s">
        <v>20</v>
      </c>
      <c r="B5" s="74">
        <f>C5/$B$1</f>
        <v>9591.4113333333335</v>
      </c>
      <c r="C5" s="78">
        <f>111962*1.028</f>
        <v>115096.936</v>
      </c>
      <c r="D5" s="76">
        <f t="shared" ref="D5:D6" si="0">E5/$B$1</f>
        <v>9812.0137940000004</v>
      </c>
      <c r="E5" s="76">
        <f>+C5*1.023</f>
        <v>117744.165528</v>
      </c>
      <c r="F5" s="5"/>
      <c r="G5" s="5"/>
    </row>
    <row r="6" spans="1:19" x14ac:dyDescent="0.25">
      <c r="A6" t="s">
        <v>21</v>
      </c>
      <c r="B6" s="74">
        <f>C6/$B$1</f>
        <v>11169.220000000001</v>
      </c>
      <c r="C6" s="78">
        <f>130380*1.028</f>
        <v>134030.64000000001</v>
      </c>
      <c r="D6" s="76">
        <f t="shared" si="0"/>
        <v>11426.112059999999</v>
      </c>
      <c r="E6" s="76">
        <f>+C6*1.023</f>
        <v>137113.34471999999</v>
      </c>
      <c r="F6" s="5"/>
      <c r="G6" s="5"/>
    </row>
    <row r="7" spans="1:19" x14ac:dyDescent="0.25">
      <c r="A7" t="s">
        <v>22</v>
      </c>
      <c r="B7" s="74">
        <f>7390.42</f>
        <v>7390.42</v>
      </c>
      <c r="C7" s="75">
        <f>+B7*12</f>
        <v>88685.040000000008</v>
      </c>
      <c r="D7" s="76">
        <f>+B7*1.023</f>
        <v>7560.3996599999991</v>
      </c>
      <c r="E7" s="76">
        <f>+D7*12</f>
        <v>90724.79591999999</v>
      </c>
      <c r="F7" s="5"/>
      <c r="G7" s="5" t="s">
        <v>60</v>
      </c>
    </row>
    <row r="8" spans="1:19" x14ac:dyDescent="0.25">
      <c r="A8" t="s">
        <v>23</v>
      </c>
      <c r="B8" s="74">
        <f>9808.26</f>
        <v>9808.26</v>
      </c>
      <c r="C8" s="75">
        <f t="shared" ref="C8:C10" si="1">+B8*12</f>
        <v>117699.12</v>
      </c>
      <c r="D8" s="76">
        <f t="shared" ref="D8:D10" si="2">+B8*1.023</f>
        <v>10033.849979999999</v>
      </c>
      <c r="E8" s="76">
        <f t="shared" ref="E8:E10" si="3">+D8*12</f>
        <v>120406.19975999999</v>
      </c>
      <c r="F8" s="5"/>
      <c r="G8" s="5" t="s">
        <v>60</v>
      </c>
    </row>
    <row r="9" spans="1:19" x14ac:dyDescent="0.25">
      <c r="A9" t="s">
        <v>24</v>
      </c>
      <c r="B9" s="74">
        <f>11435.8</f>
        <v>11435.8</v>
      </c>
      <c r="C9" s="75">
        <f t="shared" si="1"/>
        <v>137229.59999999998</v>
      </c>
      <c r="D9" s="76">
        <f t="shared" si="2"/>
        <v>11698.823399999997</v>
      </c>
      <c r="E9" s="76">
        <f t="shared" si="3"/>
        <v>140385.88079999998</v>
      </c>
      <c r="F9" s="5"/>
      <c r="G9" s="5" t="s">
        <v>60</v>
      </c>
    </row>
    <row r="10" spans="1:19" x14ac:dyDescent="0.25">
      <c r="A10" t="s">
        <v>25</v>
      </c>
      <c r="B10" s="74">
        <v>13360.76</v>
      </c>
      <c r="C10" s="75">
        <f t="shared" si="1"/>
        <v>160329.12</v>
      </c>
      <c r="D10" s="76">
        <f t="shared" si="2"/>
        <v>13668.057479999999</v>
      </c>
      <c r="E10" s="76">
        <f t="shared" si="3"/>
        <v>164016.68975999998</v>
      </c>
      <c r="F10" s="5"/>
      <c r="G10" s="5" t="s">
        <v>60</v>
      </c>
    </row>
    <row r="11" spans="1:19" x14ac:dyDescent="0.25">
      <c r="A11" s="2" t="s">
        <v>1</v>
      </c>
      <c r="B11" s="7">
        <f>+N11</f>
        <v>9879.6857044533317</v>
      </c>
      <c r="C11" s="8">
        <f>+B11*12</f>
        <v>118556.22845343998</v>
      </c>
      <c r="D11" s="4">
        <f>+S11</f>
        <v>10087.567609701227</v>
      </c>
      <c r="E11" s="3">
        <f>+D11*12</f>
        <v>121050.81131641474</v>
      </c>
      <c r="F11" s="5"/>
      <c r="G11" s="5"/>
      <c r="H11" s="5">
        <v>7434.88</v>
      </c>
      <c r="I11" s="5">
        <f>+H11*1.028</f>
        <v>7643.0566400000007</v>
      </c>
      <c r="J11" s="5">
        <f>+(H11*9+I11*3)/12</f>
        <v>7486.9241599999996</v>
      </c>
      <c r="K11" s="73">
        <v>0.32529999999999998</v>
      </c>
      <c r="L11" s="5">
        <f>+H11*K11/12</f>
        <v>201.54720533333332</v>
      </c>
      <c r="M11" s="5">
        <f>+(J11+L11)*28.5%</f>
        <v>2191.2143391199997</v>
      </c>
      <c r="N11" s="5">
        <f>+J11+L11+M11</f>
        <v>9879.6857044533317</v>
      </c>
      <c r="P11" s="5">
        <f>+I11</f>
        <v>7643.0566400000007</v>
      </c>
      <c r="Q11" s="5">
        <f>+P11*K11/12</f>
        <v>207.19052708266668</v>
      </c>
      <c r="R11" s="5">
        <f>+(P11+Q11)*28.5%</f>
        <v>2237.3204426185598</v>
      </c>
      <c r="S11" s="5">
        <f>+SUM(P11:R11)</f>
        <v>10087.567609701227</v>
      </c>
    </row>
    <row r="12" spans="1:19" x14ac:dyDescent="0.25">
      <c r="A12" s="2" t="s">
        <v>2</v>
      </c>
      <c r="B12" s="7">
        <f t="shared" ref="B12:B29" si="4">+N12</f>
        <v>7432.9257714412506</v>
      </c>
      <c r="C12" s="8">
        <f t="shared" ref="C12:C29" si="5">+B12*12</f>
        <v>89195.109257295</v>
      </c>
      <c r="D12" s="4">
        <f t="shared" ref="D12:D29" si="6">+S12</f>
        <v>7589.3245494142056</v>
      </c>
      <c r="E12" s="3">
        <f t="shared" ref="E12:E29" si="7">+D12*12</f>
        <v>91071.894592970464</v>
      </c>
      <c r="F12" s="5"/>
      <c r="G12" s="5"/>
      <c r="H12" s="5">
        <v>5593.59</v>
      </c>
      <c r="I12" s="5">
        <f t="shared" ref="I12:I29" si="8">+H12*1.028</f>
        <v>5750.2105200000005</v>
      </c>
      <c r="J12" s="5">
        <f t="shared" ref="J12:J29" si="9">+(H12*9+I12*3)/12</f>
        <v>5632.7451300000002</v>
      </c>
      <c r="K12" s="73">
        <v>0.32529999999999998</v>
      </c>
      <c r="L12" s="5">
        <f t="shared" ref="L12:L29" si="10">+H12*K12/12</f>
        <v>151.63290225</v>
      </c>
      <c r="M12" s="5">
        <f t="shared" ref="M12:M29" si="11">+(J12+L12)*28.5%</f>
        <v>1648.54773919125</v>
      </c>
      <c r="N12" s="5">
        <f t="shared" ref="N12:N29" si="12">+J12+L12+M12</f>
        <v>7432.9257714412506</v>
      </c>
      <c r="P12" s="5">
        <f t="shared" ref="P12:P29" si="13">+I12</f>
        <v>5750.2105200000005</v>
      </c>
      <c r="Q12" s="5">
        <f t="shared" ref="Q12:Q29" si="14">+P12*K12/12</f>
        <v>155.87862351300001</v>
      </c>
      <c r="R12" s="5">
        <f t="shared" ref="R12:R29" si="15">+(P12+Q12)*28.5%</f>
        <v>1683.235405901205</v>
      </c>
      <c r="S12" s="5">
        <f t="shared" ref="S12:S29" si="16">+SUM(P12:R12)</f>
        <v>7589.3245494142056</v>
      </c>
    </row>
    <row r="13" spans="1:19" x14ac:dyDescent="0.25">
      <c r="A13" s="2" t="s">
        <v>3</v>
      </c>
      <c r="B13" s="7">
        <f t="shared" si="4"/>
        <v>6866.8976818595829</v>
      </c>
      <c r="C13" s="8">
        <f t="shared" si="5"/>
        <v>82402.772182314991</v>
      </c>
      <c r="D13" s="4">
        <f t="shared" si="6"/>
        <v>7011.3864658098519</v>
      </c>
      <c r="E13" s="3">
        <f t="shared" si="7"/>
        <v>84136.637589718215</v>
      </c>
      <c r="F13" s="5"/>
      <c r="G13" s="5"/>
      <c r="H13" s="5">
        <v>5167.63</v>
      </c>
      <c r="I13" s="5">
        <f t="shared" si="8"/>
        <v>5312.3236400000005</v>
      </c>
      <c r="J13" s="5">
        <f t="shared" si="9"/>
        <v>5203.8034099999995</v>
      </c>
      <c r="K13" s="73">
        <v>0.32529999999999998</v>
      </c>
      <c r="L13" s="5">
        <f t="shared" si="10"/>
        <v>140.08583658333333</v>
      </c>
      <c r="M13" s="5">
        <f t="shared" si="11"/>
        <v>1523.0084352762499</v>
      </c>
      <c r="N13" s="5">
        <f t="shared" si="12"/>
        <v>6866.8976818595829</v>
      </c>
      <c r="P13" s="5">
        <f t="shared" si="13"/>
        <v>5312.3236400000005</v>
      </c>
      <c r="Q13" s="5">
        <f t="shared" si="14"/>
        <v>144.00824000766667</v>
      </c>
      <c r="R13" s="5">
        <f t="shared" si="15"/>
        <v>1555.0545858021849</v>
      </c>
      <c r="S13" s="5">
        <f t="shared" si="16"/>
        <v>7011.3864658098519</v>
      </c>
    </row>
    <row r="14" spans="1:19" x14ac:dyDescent="0.25">
      <c r="A14" s="2" t="s">
        <v>4</v>
      </c>
      <c r="B14" s="7">
        <f t="shared" si="4"/>
        <v>6309.9986489391667</v>
      </c>
      <c r="C14" s="8">
        <f t="shared" si="5"/>
        <v>75719.983787270001</v>
      </c>
      <c r="D14" s="4">
        <f t="shared" si="6"/>
        <v>6442.7695265250632</v>
      </c>
      <c r="E14" s="3">
        <f t="shared" si="7"/>
        <v>77313.234318300762</v>
      </c>
      <c r="F14" s="5"/>
      <c r="G14" s="5"/>
      <c r="H14" s="5">
        <v>4748.54</v>
      </c>
      <c r="I14" s="5">
        <f t="shared" si="8"/>
        <v>4881.4991200000004</v>
      </c>
      <c r="J14" s="5">
        <f t="shared" si="9"/>
        <v>4781.7797799999998</v>
      </c>
      <c r="K14" s="73">
        <v>0.32529999999999998</v>
      </c>
      <c r="L14" s="5">
        <f t="shared" si="10"/>
        <v>128.72500516666665</v>
      </c>
      <c r="M14" s="5">
        <f t="shared" si="11"/>
        <v>1399.4938637724999</v>
      </c>
      <c r="N14" s="5">
        <f t="shared" si="12"/>
        <v>6309.9986489391667</v>
      </c>
      <c r="P14" s="5">
        <f t="shared" si="13"/>
        <v>4881.4991200000004</v>
      </c>
      <c r="Q14" s="5">
        <f t="shared" si="14"/>
        <v>132.32930531133334</v>
      </c>
      <c r="R14" s="5">
        <f t="shared" si="15"/>
        <v>1428.9411012137298</v>
      </c>
      <c r="S14" s="5">
        <f t="shared" si="16"/>
        <v>6442.7695265250632</v>
      </c>
    </row>
    <row r="15" spans="1:19" x14ac:dyDescent="0.25">
      <c r="A15" s="2" t="s">
        <v>5</v>
      </c>
      <c r="B15" s="7">
        <f t="shared" si="4"/>
        <v>6380.8820840775006</v>
      </c>
      <c r="C15" s="8">
        <f t="shared" si="5"/>
        <v>76570.585008930007</v>
      </c>
      <c r="D15" s="4">
        <f t="shared" si="6"/>
        <v>6515.6376978472699</v>
      </c>
      <c r="E15" s="3">
        <f t="shared" si="7"/>
        <v>78187.652374167243</v>
      </c>
      <c r="F15" s="5"/>
      <c r="G15" s="5"/>
      <c r="H15" s="5">
        <v>4748.54</v>
      </c>
      <c r="I15" s="5">
        <f t="shared" si="8"/>
        <v>4881.4991200000004</v>
      </c>
      <c r="J15" s="5">
        <f t="shared" si="9"/>
        <v>4781.7797799999998</v>
      </c>
      <c r="K15" s="73">
        <v>0.4647</v>
      </c>
      <c r="L15" s="5">
        <f t="shared" si="10"/>
        <v>183.88721150000001</v>
      </c>
      <c r="M15" s="5">
        <f t="shared" si="11"/>
        <v>1415.2150925774999</v>
      </c>
      <c r="N15" s="5">
        <f t="shared" si="12"/>
        <v>6380.8820840775006</v>
      </c>
      <c r="P15" s="5">
        <f t="shared" si="13"/>
        <v>4881.4991200000004</v>
      </c>
      <c r="Q15" s="5">
        <f t="shared" si="14"/>
        <v>189.03605342200001</v>
      </c>
      <c r="R15" s="5">
        <f t="shared" si="15"/>
        <v>1445.1025244252698</v>
      </c>
      <c r="S15" s="5">
        <f t="shared" si="16"/>
        <v>6515.6376978472699</v>
      </c>
    </row>
    <row r="16" spans="1:19" x14ac:dyDescent="0.25">
      <c r="A16" s="2" t="s">
        <v>6</v>
      </c>
      <c r="B16" s="7">
        <f t="shared" si="4"/>
        <v>6187.0048782225003</v>
      </c>
      <c r="C16" s="8">
        <f t="shared" si="5"/>
        <v>74244.058538670011</v>
      </c>
      <c r="D16" s="4">
        <f t="shared" si="6"/>
        <v>6317.6660671891295</v>
      </c>
      <c r="E16" s="3">
        <f t="shared" si="7"/>
        <v>75811.992806269554</v>
      </c>
      <c r="F16" s="5"/>
      <c r="G16" s="5"/>
      <c r="H16" s="5">
        <v>4604.26</v>
      </c>
      <c r="I16" s="5">
        <f t="shared" si="8"/>
        <v>4733.1792800000003</v>
      </c>
      <c r="J16" s="5">
        <f t="shared" si="9"/>
        <v>4636.4898199999998</v>
      </c>
      <c r="K16" s="73">
        <v>0.4647</v>
      </c>
      <c r="L16" s="5">
        <f t="shared" si="10"/>
        <v>178.29996850000001</v>
      </c>
      <c r="M16" s="5">
        <f t="shared" si="11"/>
        <v>1372.2150897224999</v>
      </c>
      <c r="N16" s="5">
        <f t="shared" si="12"/>
        <v>6187.0048782225003</v>
      </c>
      <c r="P16" s="5">
        <f t="shared" si="13"/>
        <v>4733.1792800000003</v>
      </c>
      <c r="Q16" s="5">
        <f t="shared" si="14"/>
        <v>183.29236761799999</v>
      </c>
      <c r="R16" s="5">
        <f t="shared" si="15"/>
        <v>1401.1944195711299</v>
      </c>
      <c r="S16" s="5">
        <f t="shared" si="16"/>
        <v>6317.6660671891295</v>
      </c>
    </row>
    <row r="17" spans="1:19" x14ac:dyDescent="0.25">
      <c r="A17" s="2" t="s">
        <v>7</v>
      </c>
      <c r="B17" s="7">
        <f t="shared" si="4"/>
        <v>5739.3470202395829</v>
      </c>
      <c r="C17" s="8">
        <f t="shared" si="5"/>
        <v>68872.164242874991</v>
      </c>
      <c r="D17" s="4">
        <f t="shared" si="6"/>
        <v>5861.4126741368909</v>
      </c>
      <c r="E17" s="3">
        <f t="shared" si="7"/>
        <v>70336.952089642698</v>
      </c>
      <c r="F17" s="5"/>
      <c r="G17" s="5"/>
      <c r="H17" s="5">
        <v>4178.29</v>
      </c>
      <c r="I17" s="5">
        <f t="shared" si="8"/>
        <v>4295.2821199999998</v>
      </c>
      <c r="J17" s="5">
        <f t="shared" si="9"/>
        <v>4207.5380299999997</v>
      </c>
      <c r="K17" s="73">
        <v>0.74350000000000005</v>
      </c>
      <c r="L17" s="5">
        <f t="shared" si="10"/>
        <v>258.87988458333336</v>
      </c>
      <c r="M17" s="5">
        <f t="shared" si="11"/>
        <v>1272.9291056562499</v>
      </c>
      <c r="N17" s="5">
        <f t="shared" si="12"/>
        <v>5739.3470202395829</v>
      </c>
      <c r="P17" s="5">
        <f t="shared" si="13"/>
        <v>4295.2821199999998</v>
      </c>
      <c r="Q17" s="5">
        <f t="shared" si="14"/>
        <v>266.12852135166668</v>
      </c>
      <c r="R17" s="5">
        <f t="shared" si="15"/>
        <v>1300.0020327852249</v>
      </c>
      <c r="S17" s="5">
        <f t="shared" si="16"/>
        <v>5861.4126741368909</v>
      </c>
    </row>
    <row r="18" spans="1:19" x14ac:dyDescent="0.25">
      <c r="A18" s="2" t="s">
        <v>8</v>
      </c>
      <c r="B18" s="7">
        <f t="shared" si="4"/>
        <v>5550.5990697500001</v>
      </c>
      <c r="C18" s="8">
        <f t="shared" si="5"/>
        <v>66607.188836999994</v>
      </c>
      <c r="D18" s="4">
        <f t="shared" si="6"/>
        <v>5668.6503920662008</v>
      </c>
      <c r="E18" s="3">
        <f t="shared" si="7"/>
        <v>68023.804704794413</v>
      </c>
      <c r="F18" s="5"/>
      <c r="G18" s="5"/>
      <c r="H18" s="5">
        <v>4040.88</v>
      </c>
      <c r="I18" s="5">
        <f t="shared" si="8"/>
        <v>4154.0246400000005</v>
      </c>
      <c r="J18" s="5">
        <f t="shared" si="9"/>
        <v>4069.1661600000002</v>
      </c>
      <c r="K18" s="73">
        <v>0.74350000000000005</v>
      </c>
      <c r="L18" s="5">
        <f t="shared" si="10"/>
        <v>250.36619000000005</v>
      </c>
      <c r="M18" s="5">
        <f t="shared" si="11"/>
        <v>1231.0667197499999</v>
      </c>
      <c r="N18" s="5">
        <f t="shared" si="12"/>
        <v>5550.5990697500001</v>
      </c>
      <c r="P18" s="5">
        <f t="shared" si="13"/>
        <v>4154.0246400000005</v>
      </c>
      <c r="Q18" s="5">
        <f t="shared" si="14"/>
        <v>257.37644332000008</v>
      </c>
      <c r="R18" s="5">
        <f t="shared" si="15"/>
        <v>1257.2493087462001</v>
      </c>
      <c r="S18" s="5">
        <f t="shared" si="16"/>
        <v>5668.6503920662008</v>
      </c>
    </row>
    <row r="19" spans="1:19" x14ac:dyDescent="0.25">
      <c r="A19" s="2" t="s">
        <v>9</v>
      </c>
      <c r="B19" s="7">
        <f t="shared" si="4"/>
        <v>4835.8540835208332</v>
      </c>
      <c r="C19" s="8">
        <f t="shared" si="5"/>
        <v>58030.249002249999</v>
      </c>
      <c r="D19" s="4">
        <f t="shared" si="6"/>
        <v>4938.7040573550166</v>
      </c>
      <c r="E19" s="3">
        <f t="shared" si="7"/>
        <v>59264.4486882602</v>
      </c>
      <c r="F19" s="5"/>
      <c r="G19" s="5"/>
      <c r="H19" s="5">
        <v>3520.54</v>
      </c>
      <c r="I19" s="5">
        <f t="shared" si="8"/>
        <v>3619.1151199999999</v>
      </c>
      <c r="J19" s="5">
        <f t="shared" si="9"/>
        <v>3545.1837799999998</v>
      </c>
      <c r="K19" s="73">
        <v>0.74350000000000005</v>
      </c>
      <c r="L19" s="5">
        <f t="shared" si="10"/>
        <v>218.12679083333333</v>
      </c>
      <c r="M19" s="5">
        <f t="shared" si="11"/>
        <v>1072.5435126875</v>
      </c>
      <c r="N19" s="5">
        <f t="shared" si="12"/>
        <v>4835.8540835208332</v>
      </c>
      <c r="P19" s="5">
        <f t="shared" si="13"/>
        <v>3619.1151199999999</v>
      </c>
      <c r="Q19" s="5">
        <f t="shared" si="14"/>
        <v>224.23434097666669</v>
      </c>
      <c r="R19" s="5">
        <f t="shared" si="15"/>
        <v>1095.3545963783499</v>
      </c>
      <c r="S19" s="5">
        <f t="shared" si="16"/>
        <v>4938.7040573550166</v>
      </c>
    </row>
    <row r="20" spans="1:19" x14ac:dyDescent="0.25">
      <c r="A20" s="2" t="s">
        <v>10</v>
      </c>
      <c r="B20" s="7">
        <f t="shared" si="4"/>
        <v>4697.1742706875002</v>
      </c>
      <c r="C20" s="8">
        <f t="shared" si="5"/>
        <v>56366.091248249999</v>
      </c>
      <c r="D20" s="4">
        <f t="shared" si="6"/>
        <v>4797.0747727479502</v>
      </c>
      <c r="E20" s="3">
        <f t="shared" si="7"/>
        <v>57564.897272975402</v>
      </c>
      <c r="F20" s="5"/>
      <c r="G20" s="5"/>
      <c r="H20" s="5">
        <v>3419.58</v>
      </c>
      <c r="I20" s="5">
        <f t="shared" si="8"/>
        <v>3515.3282399999998</v>
      </c>
      <c r="J20" s="5">
        <f t="shared" si="9"/>
        <v>3443.5170600000001</v>
      </c>
      <c r="K20" s="73">
        <v>0.74350000000000005</v>
      </c>
      <c r="L20" s="5">
        <f t="shared" si="10"/>
        <v>211.8714775</v>
      </c>
      <c r="M20" s="5">
        <f t="shared" si="11"/>
        <v>1041.7857331875</v>
      </c>
      <c r="N20" s="5">
        <f t="shared" si="12"/>
        <v>4697.1742706875002</v>
      </c>
      <c r="P20" s="5">
        <f t="shared" si="13"/>
        <v>3515.3282399999998</v>
      </c>
      <c r="Q20" s="5">
        <f t="shared" si="14"/>
        <v>217.80387886999998</v>
      </c>
      <c r="R20" s="5">
        <f t="shared" si="15"/>
        <v>1063.9426538779499</v>
      </c>
      <c r="S20" s="5">
        <f t="shared" si="16"/>
        <v>4797.0747727479502</v>
      </c>
    </row>
    <row r="21" spans="1:19" x14ac:dyDescent="0.25">
      <c r="A21" s="2" t="s">
        <v>0</v>
      </c>
      <c r="B21" s="7">
        <f t="shared" si="4"/>
        <v>4581.1761763949999</v>
      </c>
      <c r="C21" s="8">
        <f t="shared" si="5"/>
        <v>54974.114116739998</v>
      </c>
      <c r="D21" s="4">
        <f t="shared" si="6"/>
        <v>4678.937615266459</v>
      </c>
      <c r="E21" s="3">
        <f t="shared" si="7"/>
        <v>56147.251383197508</v>
      </c>
      <c r="F21" s="5"/>
      <c r="G21" s="5"/>
      <c r="H21" s="5">
        <v>3299.66</v>
      </c>
      <c r="I21" s="5">
        <f t="shared" si="8"/>
        <v>3392.0504799999999</v>
      </c>
      <c r="J21" s="5">
        <f t="shared" si="9"/>
        <v>3322.7576199999999</v>
      </c>
      <c r="K21" s="73">
        <v>0.88139999999999996</v>
      </c>
      <c r="L21" s="5">
        <f t="shared" si="10"/>
        <v>242.36002699999997</v>
      </c>
      <c r="M21" s="5">
        <f t="shared" si="11"/>
        <v>1016.0585293949999</v>
      </c>
      <c r="N21" s="5">
        <f t="shared" si="12"/>
        <v>4581.1761763949999</v>
      </c>
      <c r="P21" s="5">
        <f t="shared" si="13"/>
        <v>3392.0504799999999</v>
      </c>
      <c r="Q21" s="5">
        <f t="shared" si="14"/>
        <v>249.14610775599999</v>
      </c>
      <c r="R21" s="5">
        <f t="shared" si="15"/>
        <v>1037.7410275104598</v>
      </c>
      <c r="S21" s="5">
        <f t="shared" si="16"/>
        <v>4678.937615266459</v>
      </c>
    </row>
    <row r="22" spans="1:19" x14ac:dyDescent="0.25">
      <c r="A22" s="2" t="s">
        <v>11</v>
      </c>
      <c r="B22" s="7">
        <f t="shared" si="4"/>
        <v>4388.44150773</v>
      </c>
      <c r="C22" s="8">
        <f t="shared" si="5"/>
        <v>52661.29809276</v>
      </c>
      <c r="D22" s="4">
        <f t="shared" si="6"/>
        <v>4482.0900249840406</v>
      </c>
      <c r="E22" s="3">
        <f t="shared" si="7"/>
        <v>53785.080299808484</v>
      </c>
      <c r="F22" s="5"/>
      <c r="G22" s="5"/>
      <c r="H22" s="5">
        <v>3160.84</v>
      </c>
      <c r="I22" s="5">
        <f t="shared" si="8"/>
        <v>3249.3435200000004</v>
      </c>
      <c r="J22" s="5">
        <f t="shared" si="9"/>
        <v>3182.9658800000002</v>
      </c>
      <c r="K22" s="73">
        <v>0.88139999999999996</v>
      </c>
      <c r="L22" s="5">
        <f t="shared" si="10"/>
        <v>232.16369799999998</v>
      </c>
      <c r="M22" s="5">
        <f t="shared" si="11"/>
        <v>973.31192972999997</v>
      </c>
      <c r="N22" s="5">
        <f t="shared" si="12"/>
        <v>4388.44150773</v>
      </c>
      <c r="P22" s="5">
        <f t="shared" si="13"/>
        <v>3249.3435200000004</v>
      </c>
      <c r="Q22" s="5">
        <f t="shared" si="14"/>
        <v>238.664281544</v>
      </c>
      <c r="R22" s="5">
        <f t="shared" si="15"/>
        <v>994.08222344004002</v>
      </c>
      <c r="S22" s="5">
        <f t="shared" si="16"/>
        <v>4482.0900249840406</v>
      </c>
    </row>
    <row r="23" spans="1:19" x14ac:dyDescent="0.25">
      <c r="A23" s="2" t="s">
        <v>12</v>
      </c>
      <c r="B23" s="7">
        <f t="shared" si="4"/>
        <v>4258.8363980924996</v>
      </c>
      <c r="C23" s="8">
        <f t="shared" si="5"/>
        <v>51106.036777109999</v>
      </c>
      <c r="D23" s="4">
        <f t="shared" si="6"/>
        <v>4349.71916665769</v>
      </c>
      <c r="E23" s="3">
        <f t="shared" si="7"/>
        <v>52196.629999892277</v>
      </c>
      <c r="F23" s="5"/>
      <c r="G23" s="5"/>
      <c r="H23" s="5">
        <v>3067.49</v>
      </c>
      <c r="I23" s="5">
        <f t="shared" si="8"/>
        <v>3153.3797199999999</v>
      </c>
      <c r="J23" s="5">
        <f t="shared" si="9"/>
        <v>3088.9624299999996</v>
      </c>
      <c r="K23" s="73">
        <v>0.88139999999999996</v>
      </c>
      <c r="L23" s="5">
        <f t="shared" si="10"/>
        <v>225.30714049999997</v>
      </c>
      <c r="M23" s="5">
        <f t="shared" si="11"/>
        <v>944.56682759249986</v>
      </c>
      <c r="N23" s="5">
        <f t="shared" si="12"/>
        <v>4258.8363980924996</v>
      </c>
      <c r="P23" s="5">
        <f t="shared" si="13"/>
        <v>3153.3797199999999</v>
      </c>
      <c r="Q23" s="5">
        <f t="shared" si="14"/>
        <v>231.615740434</v>
      </c>
      <c r="R23" s="5">
        <f t="shared" si="15"/>
        <v>964.72370622368999</v>
      </c>
      <c r="S23" s="5">
        <f t="shared" si="16"/>
        <v>4349.71916665769</v>
      </c>
    </row>
    <row r="24" spans="1:19" x14ac:dyDescent="0.25">
      <c r="A24" s="2" t="s">
        <v>13</v>
      </c>
      <c r="B24" s="7">
        <f t="shared" si="4"/>
        <v>4105.9065338549999</v>
      </c>
      <c r="C24" s="8">
        <f t="shared" si="5"/>
        <v>49270.878406260003</v>
      </c>
      <c r="D24" s="4">
        <f t="shared" si="6"/>
        <v>4193.5258078505403</v>
      </c>
      <c r="E24" s="3">
        <f t="shared" si="7"/>
        <v>50322.309694206488</v>
      </c>
      <c r="F24" s="5"/>
      <c r="G24" s="5"/>
      <c r="H24" s="5">
        <v>2957.34</v>
      </c>
      <c r="I24" s="5">
        <f t="shared" si="8"/>
        <v>3040.14552</v>
      </c>
      <c r="J24" s="5">
        <f t="shared" si="9"/>
        <v>2978.0413800000001</v>
      </c>
      <c r="K24" s="73">
        <v>0.88139999999999996</v>
      </c>
      <c r="L24" s="5">
        <f t="shared" si="10"/>
        <v>217.216623</v>
      </c>
      <c r="M24" s="5">
        <f t="shared" si="11"/>
        <v>910.64853085499988</v>
      </c>
      <c r="N24" s="5">
        <f t="shared" si="12"/>
        <v>4105.9065338549999</v>
      </c>
      <c r="P24" s="5">
        <f t="shared" si="13"/>
        <v>3040.14552</v>
      </c>
      <c r="Q24" s="5">
        <f t="shared" si="14"/>
        <v>223.29868844400002</v>
      </c>
      <c r="R24" s="5">
        <f t="shared" si="15"/>
        <v>930.08159940654002</v>
      </c>
      <c r="S24" s="5">
        <f t="shared" si="16"/>
        <v>4193.5258078505403</v>
      </c>
    </row>
    <row r="25" spans="1:19" x14ac:dyDescent="0.25">
      <c r="A25" s="2" t="s">
        <v>14</v>
      </c>
      <c r="B25" s="7">
        <f t="shared" si="4"/>
        <v>3984.7808624070831</v>
      </c>
      <c r="C25" s="8">
        <f t="shared" si="5"/>
        <v>47817.370348885001</v>
      </c>
      <c r="D25" s="4">
        <f t="shared" si="6"/>
        <v>4069.8007960982814</v>
      </c>
      <c r="E25" s="3">
        <f t="shared" si="7"/>
        <v>48837.609553179376</v>
      </c>
      <c r="F25" s="5"/>
      <c r="G25" s="5"/>
      <c r="H25" s="5">
        <v>2871.67</v>
      </c>
      <c r="I25" s="5">
        <f t="shared" si="8"/>
        <v>2952.0767599999999</v>
      </c>
      <c r="J25" s="5">
        <f t="shared" si="9"/>
        <v>2891.77169</v>
      </c>
      <c r="K25" s="73">
        <v>0.87429999999999997</v>
      </c>
      <c r="L25" s="5">
        <f t="shared" si="10"/>
        <v>209.22509008333336</v>
      </c>
      <c r="M25" s="5">
        <f t="shared" si="11"/>
        <v>883.78408232374989</v>
      </c>
      <c r="N25" s="5">
        <f t="shared" si="12"/>
        <v>3984.7808624070831</v>
      </c>
      <c r="P25" s="5">
        <f t="shared" si="13"/>
        <v>2952.0767599999999</v>
      </c>
      <c r="Q25" s="5">
        <f t="shared" si="14"/>
        <v>215.08339260566666</v>
      </c>
      <c r="R25" s="5">
        <f t="shared" si="15"/>
        <v>902.64064349261491</v>
      </c>
      <c r="S25" s="5">
        <f t="shared" si="16"/>
        <v>4069.8007960982814</v>
      </c>
    </row>
    <row r="26" spans="1:19" x14ac:dyDescent="0.25">
      <c r="A26" s="2" t="s">
        <v>15</v>
      </c>
      <c r="B26" s="7">
        <f t="shared" si="4"/>
        <v>3806.4580785816661</v>
      </c>
      <c r="C26" s="8">
        <f t="shared" si="5"/>
        <v>45677.496942979997</v>
      </c>
      <c r="D26" s="4">
        <f t="shared" si="6"/>
        <v>3887.6732883043533</v>
      </c>
      <c r="E26" s="3">
        <f t="shared" si="7"/>
        <v>46652.079459652239</v>
      </c>
      <c r="F26" s="5"/>
      <c r="G26" s="5"/>
      <c r="H26" s="5">
        <v>2743.16</v>
      </c>
      <c r="I26" s="5">
        <f t="shared" si="8"/>
        <v>2819.96848</v>
      </c>
      <c r="J26" s="5">
        <f t="shared" si="9"/>
        <v>2762.3621199999998</v>
      </c>
      <c r="K26" s="73">
        <v>0.87429999999999997</v>
      </c>
      <c r="L26" s="5">
        <f t="shared" si="10"/>
        <v>199.86206566666667</v>
      </c>
      <c r="M26" s="5">
        <f t="shared" si="11"/>
        <v>844.23389291499984</v>
      </c>
      <c r="N26" s="5">
        <f t="shared" si="12"/>
        <v>3806.4580785816661</v>
      </c>
      <c r="P26" s="5">
        <f t="shared" si="13"/>
        <v>2819.96848</v>
      </c>
      <c r="Q26" s="5">
        <f t="shared" si="14"/>
        <v>205.45820350533333</v>
      </c>
      <c r="R26" s="5">
        <f t="shared" si="15"/>
        <v>862.24660479901991</v>
      </c>
      <c r="S26" s="5">
        <f t="shared" si="16"/>
        <v>3887.6732883043533</v>
      </c>
    </row>
    <row r="27" spans="1:19" x14ac:dyDescent="0.25">
      <c r="A27" s="2" t="s">
        <v>16</v>
      </c>
      <c r="B27" s="7">
        <f t="shared" si="4"/>
        <v>3687.5669719116663</v>
      </c>
      <c r="C27" s="8">
        <f t="shared" si="5"/>
        <v>44250.803662939994</v>
      </c>
      <c r="D27" s="4">
        <f t="shared" si="6"/>
        <v>3766.2455016123931</v>
      </c>
      <c r="E27" s="3">
        <f t="shared" si="7"/>
        <v>45194.946019348718</v>
      </c>
      <c r="F27" s="5"/>
      <c r="G27" s="5"/>
      <c r="H27" s="5">
        <v>2657.48</v>
      </c>
      <c r="I27" s="5">
        <f t="shared" si="8"/>
        <v>2731.8894399999999</v>
      </c>
      <c r="J27" s="5">
        <f t="shared" si="9"/>
        <v>2676.0823599999999</v>
      </c>
      <c r="K27" s="73">
        <v>0.87429999999999997</v>
      </c>
      <c r="L27" s="5">
        <f t="shared" si="10"/>
        <v>193.61956366666666</v>
      </c>
      <c r="M27" s="5">
        <f t="shared" si="11"/>
        <v>817.86504824499991</v>
      </c>
      <c r="N27" s="5">
        <f t="shared" si="12"/>
        <v>3687.5669719116663</v>
      </c>
      <c r="P27" s="5">
        <f t="shared" si="13"/>
        <v>2731.8894399999999</v>
      </c>
      <c r="Q27" s="5">
        <f t="shared" si="14"/>
        <v>199.04091144933332</v>
      </c>
      <c r="R27" s="5">
        <f t="shared" si="15"/>
        <v>835.31515016305991</v>
      </c>
      <c r="S27" s="5">
        <f t="shared" si="16"/>
        <v>3766.2455016123931</v>
      </c>
    </row>
    <row r="28" spans="1:19" x14ac:dyDescent="0.25">
      <c r="A28" s="2" t="s">
        <v>17</v>
      </c>
      <c r="B28" s="7">
        <f t="shared" si="4"/>
        <v>3560.1975195162495</v>
      </c>
      <c r="C28" s="8">
        <f t="shared" si="5"/>
        <v>42722.370234194997</v>
      </c>
      <c r="D28" s="4">
        <f t="shared" si="6"/>
        <v>3636.158473829305</v>
      </c>
      <c r="E28" s="3">
        <f t="shared" si="7"/>
        <v>43633.901685951656</v>
      </c>
      <c r="F28" s="5"/>
      <c r="G28" s="5"/>
      <c r="H28" s="5">
        <v>2565.69</v>
      </c>
      <c r="I28" s="5">
        <f t="shared" si="8"/>
        <v>2637.5293200000001</v>
      </c>
      <c r="J28" s="5">
        <f t="shared" si="9"/>
        <v>2583.6498299999998</v>
      </c>
      <c r="K28" s="73">
        <v>0.87429999999999997</v>
      </c>
      <c r="L28" s="5">
        <f t="shared" si="10"/>
        <v>186.93189724999999</v>
      </c>
      <c r="M28" s="5">
        <f t="shared" si="11"/>
        <v>789.61579226624985</v>
      </c>
      <c r="N28" s="5">
        <f t="shared" si="12"/>
        <v>3560.1975195162495</v>
      </c>
      <c r="P28" s="5">
        <f t="shared" si="13"/>
        <v>2637.5293200000001</v>
      </c>
      <c r="Q28" s="5">
        <f t="shared" si="14"/>
        <v>192.165990373</v>
      </c>
      <c r="R28" s="5">
        <f t="shared" si="15"/>
        <v>806.46316345630498</v>
      </c>
      <c r="S28" s="5">
        <f t="shared" si="16"/>
        <v>3636.158473829305</v>
      </c>
    </row>
    <row r="29" spans="1:19" x14ac:dyDescent="0.25">
      <c r="A29" s="2" t="s">
        <v>18</v>
      </c>
      <c r="B29" s="7">
        <f t="shared" si="4"/>
        <v>2948.7714185358332</v>
      </c>
      <c r="C29" s="8">
        <f t="shared" si="5"/>
        <v>35385.25702243</v>
      </c>
      <c r="D29" s="4">
        <f t="shared" si="6"/>
        <v>3011.6868859432361</v>
      </c>
      <c r="E29" s="3">
        <f t="shared" si="7"/>
        <v>36140.242631318833</v>
      </c>
      <c r="F29" s="5"/>
      <c r="G29" s="5"/>
      <c r="H29" s="5">
        <v>2125.06</v>
      </c>
      <c r="I29" s="5">
        <f t="shared" si="8"/>
        <v>2184.5616799999998</v>
      </c>
      <c r="J29" s="5">
        <f t="shared" si="9"/>
        <v>2139.9354200000002</v>
      </c>
      <c r="K29" s="73">
        <v>0.87429999999999997</v>
      </c>
      <c r="L29" s="5">
        <f t="shared" si="10"/>
        <v>154.82832983333333</v>
      </c>
      <c r="M29" s="5">
        <f t="shared" si="11"/>
        <v>654.00766870249993</v>
      </c>
      <c r="N29" s="5">
        <f t="shared" si="12"/>
        <v>2948.7714185358332</v>
      </c>
      <c r="P29" s="5">
        <f t="shared" si="13"/>
        <v>2184.5616799999998</v>
      </c>
      <c r="Q29" s="5">
        <f t="shared" si="14"/>
        <v>159.16352306866665</v>
      </c>
      <c r="R29" s="5">
        <f t="shared" si="15"/>
        <v>667.96168287456987</v>
      </c>
      <c r="S29" s="5">
        <f t="shared" si="16"/>
        <v>3011.6868859432361</v>
      </c>
    </row>
    <row r="42" spans="15:15" x14ac:dyDescent="0.25">
      <c r="O42" s="1"/>
    </row>
    <row r="102" spans="15:15" x14ac:dyDescent="0.25">
      <c r="O102" s="1"/>
    </row>
  </sheetData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/>
  <dimension ref="A1:A6"/>
  <sheetViews>
    <sheetView workbookViewId="0">
      <selection activeCell="C23" sqref="C23"/>
    </sheetView>
  </sheetViews>
  <sheetFormatPr baseColWidth="10" defaultRowHeight="15" x14ac:dyDescent="0.25"/>
  <cols>
    <col min="1" max="1" width="20.85546875" bestFit="1" customWidth="1"/>
    <col min="2" max="2" width="55" bestFit="1" customWidth="1"/>
  </cols>
  <sheetData>
    <row r="1" spans="1:1" x14ac:dyDescent="0.25">
      <c r="A1" t="s">
        <v>26</v>
      </c>
    </row>
    <row r="2" spans="1:1" x14ac:dyDescent="0.25">
      <c r="A2" t="s">
        <v>33</v>
      </c>
    </row>
    <row r="3" spans="1:1" x14ac:dyDescent="0.25">
      <c r="A3" t="s">
        <v>34</v>
      </c>
    </row>
    <row r="4" spans="1:1" x14ac:dyDescent="0.25">
      <c r="A4" t="s">
        <v>35</v>
      </c>
    </row>
    <row r="5" spans="1:1" x14ac:dyDescent="0.25">
      <c r="A5" t="s">
        <v>69</v>
      </c>
    </row>
    <row r="6" spans="1:1" x14ac:dyDescent="0.25">
      <c r="A6" t="s">
        <v>63</v>
      </c>
    </row>
  </sheetData>
  <dataValidations count="1">
    <dataValidation type="list" allowBlank="1" showInputMessage="1" showErrorMessage="1" sqref="A8">
      <formula1>#REF!</formula1>
    </dataValidation>
  </dataValidation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2</vt:i4>
      </vt:variant>
    </vt:vector>
  </HeadingPairs>
  <TitlesOfParts>
    <vt:vector size="6" baseType="lpstr">
      <vt:lpstr>Dateneingabe Synergy-Projekte</vt:lpstr>
      <vt:lpstr>Budget Übersicht automatisch</vt:lpstr>
      <vt:lpstr>Entgelttabellen</vt:lpstr>
      <vt:lpstr>Dropdown</vt:lpstr>
      <vt:lpstr>'Budget Übersicht automatisch'!Druckbereich</vt:lpstr>
      <vt:lpstr>'Dateneingabe Synergy-Projekte'!Druckbereich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Susanne Heinze</dc:creator>
  <cp:lastModifiedBy>Reichel, Anne</cp:lastModifiedBy>
  <cp:lastPrinted>2023-03-20T13:32:14Z</cp:lastPrinted>
  <dcterms:created xsi:type="dcterms:W3CDTF">2020-07-10T19:38:39Z</dcterms:created>
  <dcterms:modified xsi:type="dcterms:W3CDTF">2023-03-20T13:32:16Z</dcterms:modified>
</cp:coreProperties>
</file>